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16ADBE16-0EFC-4137-8772-6CA80FF3743A}" xr6:coauthVersionLast="47" xr6:coauthVersionMax="47" xr10:uidLastSave="{00000000-0000-0000-0000-000000000000}"/>
  <bookViews>
    <workbookView xWindow="-108" yWindow="-108" windowWidth="23256" windowHeight="12576" tabRatio="820" xr2:uid="{00000000-000D-0000-FFFF-FFFF00000000}"/>
  </bookViews>
  <sheets>
    <sheet name="Receipts" sheetId="1" r:id="rId1"/>
    <sheet name="Payments" sheetId="2" r:id="rId2"/>
    <sheet name="Bank Recc" sheetId="13" r:id="rId3"/>
    <sheet name="Accounts" sheetId="10" r:id="rId4"/>
    <sheet name="Variences" sheetId="15" r:id="rId5"/>
    <sheet name="Annual Return" sheetId="16" r:id="rId6"/>
    <sheet name="Asset Register" sheetId="19" r:id="rId7"/>
    <sheet name="VAT Return" sheetId="20" r:id="rId8"/>
    <sheet name="AGAR" sheetId="21" r:id="rId9"/>
  </sheets>
  <definedNames>
    <definedName name="_xlnm._FilterDatabase" localSheetId="0" hidden="1">Receipts!#REF!</definedName>
    <definedName name="_xlnm.Print_Area" localSheetId="3">Accounts!$A$2:$D$56</definedName>
    <definedName name="_xlnm.Print_Area" localSheetId="5">'Annual Return'!$A$1:$D$18</definedName>
    <definedName name="_xlnm.Print_Area" localSheetId="2">'Bank Recc'!$A$1:$D$32</definedName>
    <definedName name="_xlnm.Print_Area" localSheetId="1">Payments!$A$3:$H$44</definedName>
    <definedName name="_xlnm.Print_Area" localSheetId="0">Receipts!$B$1:$T$30</definedName>
    <definedName name="_xlnm.Print_Area" localSheetId="7">'VAT Return'!$A$1:$E$35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9" l="1"/>
  <c r="Z44" i="2"/>
  <c r="AA44" i="2"/>
  <c r="AB44" i="2"/>
  <c r="AC44" i="2"/>
  <c r="AD44" i="2"/>
  <c r="Y44" i="2"/>
  <c r="X44" i="2"/>
  <c r="W44" i="2"/>
  <c r="O44" i="2"/>
  <c r="P44" i="2"/>
  <c r="Q44" i="2"/>
  <c r="R44" i="2"/>
  <c r="S44" i="2"/>
  <c r="T44" i="2"/>
  <c r="U44" i="2"/>
  <c r="V44" i="2"/>
  <c r="K44" i="2"/>
  <c r="L44" i="2"/>
  <c r="L46" i="2" s="1"/>
  <c r="B19" i="10" s="1"/>
  <c r="M44" i="2"/>
  <c r="N44" i="2"/>
  <c r="G5" i="2"/>
  <c r="G6" i="2"/>
  <c r="G7" i="2"/>
  <c r="G8" i="2"/>
  <c r="E8" i="2" s="1"/>
  <c r="AF8" i="2" s="1"/>
  <c r="G9" i="2"/>
  <c r="G10" i="2"/>
  <c r="G11" i="2"/>
  <c r="E11" i="2" s="1"/>
  <c r="G12" i="2"/>
  <c r="E12" i="2" s="1"/>
  <c r="G13" i="2"/>
  <c r="G14" i="2"/>
  <c r="G15" i="2"/>
  <c r="G16" i="2"/>
  <c r="E16" i="2" s="1"/>
  <c r="G17" i="2"/>
  <c r="G18" i="2"/>
  <c r="G19" i="2"/>
  <c r="G20" i="2"/>
  <c r="E20" i="2" s="1"/>
  <c r="G21" i="2"/>
  <c r="G22" i="2"/>
  <c r="G23" i="2"/>
  <c r="G24" i="2"/>
  <c r="E24" i="2" s="1"/>
  <c r="G25" i="2"/>
  <c r="G26" i="2"/>
  <c r="G27" i="2"/>
  <c r="G28" i="2"/>
  <c r="E28" i="2" s="1"/>
  <c r="G29" i="2"/>
  <c r="G30" i="2"/>
  <c r="G31" i="2"/>
  <c r="G32" i="2"/>
  <c r="E32" i="2" s="1"/>
  <c r="G33" i="2"/>
  <c r="G34" i="2"/>
  <c r="E7" i="2"/>
  <c r="E9" i="2"/>
  <c r="E10" i="2"/>
  <c r="E13" i="2"/>
  <c r="E14" i="2"/>
  <c r="E15" i="2"/>
  <c r="E17" i="2"/>
  <c r="E18" i="2"/>
  <c r="E19" i="2"/>
  <c r="E21" i="2"/>
  <c r="E22" i="2"/>
  <c r="E23" i="2"/>
  <c r="E25" i="2"/>
  <c r="E26" i="2"/>
  <c r="E27" i="2"/>
  <c r="E29" i="2"/>
  <c r="E30" i="2"/>
  <c r="E31" i="2"/>
  <c r="E33" i="2"/>
  <c r="E34" i="2"/>
  <c r="E5" i="2"/>
  <c r="E6" i="2"/>
  <c r="D8" i="21"/>
  <c r="F44" i="2"/>
  <c r="AE33" i="2"/>
  <c r="AE30" i="2"/>
  <c r="J44" i="2"/>
  <c r="AE29" i="2"/>
  <c r="AF29" i="2" s="1"/>
  <c r="AE28" i="2"/>
  <c r="AE27" i="2"/>
  <c r="AE26" i="2"/>
  <c r="AE25" i="2"/>
  <c r="AF25" i="2" s="1"/>
  <c r="AE24" i="2"/>
  <c r="AF30" i="2" l="1"/>
  <c r="AF27" i="2"/>
  <c r="AF24" i="2"/>
  <c r="AF28" i="2"/>
  <c r="E44" i="2"/>
  <c r="D28" i="13"/>
  <c r="AF26" i="2"/>
  <c r="G44" i="2"/>
  <c r="AE23" i="2"/>
  <c r="AF23" i="2" s="1"/>
  <c r="AE22" i="2"/>
  <c r="AF22" i="2" s="1"/>
  <c r="AE21" i="2"/>
  <c r="AF21" i="2" s="1"/>
  <c r="AE20" i="2"/>
  <c r="AF20" i="2" s="1"/>
  <c r="D13" i="16"/>
  <c r="E34" i="20"/>
  <c r="AE19" i="2"/>
  <c r="AF19" i="2" s="1"/>
  <c r="AE18" i="2"/>
  <c r="AF18" i="2" s="1"/>
  <c r="AE17" i="2"/>
  <c r="AF17" i="2" s="1"/>
  <c r="AE16" i="2"/>
  <c r="AF16" i="2" s="1"/>
  <c r="AE15" i="2"/>
  <c r="AF15" i="2" s="1"/>
  <c r="AE14" i="2"/>
  <c r="AF14" i="2" s="1"/>
  <c r="C49" i="19"/>
  <c r="C36" i="19"/>
  <c r="C32" i="19"/>
  <c r="C12" i="19"/>
  <c r="C7" i="19"/>
  <c r="R46" i="2" l="1"/>
  <c r="B36" i="10" s="1"/>
  <c r="Z46" i="2" l="1"/>
  <c r="B33" i="10" s="1"/>
  <c r="AE13" i="2"/>
  <c r="AF13" i="2" s="1"/>
  <c r="AE12" i="2"/>
  <c r="AF12" i="2" s="1"/>
  <c r="AE11" i="2"/>
  <c r="AF11" i="2" s="1"/>
  <c r="AC46" i="2"/>
  <c r="AB46" i="2"/>
  <c r="B35" i="10" s="1"/>
  <c r="AA46" i="2"/>
  <c r="B34" i="10" s="1"/>
  <c r="Y46" i="2"/>
  <c r="B32" i="10" s="1"/>
  <c r="D41" i="10" l="1"/>
  <c r="D19" i="13"/>
  <c r="R6" i="1" l="1"/>
  <c r="A30" i="10"/>
  <c r="A26" i="10"/>
  <c r="W46" i="2"/>
  <c r="B30" i="10" s="1"/>
  <c r="L28" i="1"/>
  <c r="L30" i="1" s="1"/>
  <c r="M28" i="1"/>
  <c r="M30" i="1" s="1"/>
  <c r="N28" i="1"/>
  <c r="N30" i="1" s="1"/>
  <c r="B8" i="10" s="1"/>
  <c r="O28" i="1"/>
  <c r="O30" i="1" s="1"/>
  <c r="B10" i="10" s="1"/>
  <c r="P28" i="1"/>
  <c r="P30" i="1" s="1"/>
  <c r="B11" i="10" s="1"/>
  <c r="Q30" i="1"/>
  <c r="B12" i="10" s="1"/>
  <c r="K28" i="1"/>
  <c r="K30" i="1" s="1"/>
  <c r="G28" i="1"/>
  <c r="G30" i="1" s="1"/>
  <c r="F28" i="1"/>
  <c r="F30" i="1" s="1"/>
  <c r="E46" i="2"/>
  <c r="R26" i="1"/>
  <c r="R13" i="1"/>
  <c r="A24" i="10"/>
  <c r="P46" i="2"/>
  <c r="B24" i="10" s="1"/>
  <c r="A22" i="10"/>
  <c r="O46" i="2"/>
  <c r="B22" i="10" s="1"/>
  <c r="A29" i="10"/>
  <c r="V46" i="2"/>
  <c r="B29" i="10" s="1"/>
  <c r="A25" i="10"/>
  <c r="Q46" i="2"/>
  <c r="B25" i="10" s="1"/>
  <c r="C39" i="10"/>
  <c r="D39" i="10"/>
  <c r="D45" i="10" s="1"/>
  <c r="K46" i="2"/>
  <c r="R8" i="1"/>
  <c r="R9" i="1"/>
  <c r="R10" i="1"/>
  <c r="R11" i="1"/>
  <c r="R12" i="1"/>
  <c r="S12" i="1" s="1"/>
  <c r="D5" i="16"/>
  <c r="D8" i="15"/>
  <c r="D11" i="15"/>
  <c r="D12" i="15"/>
  <c r="A6" i="10"/>
  <c r="A8" i="10"/>
  <c r="A10" i="10"/>
  <c r="A11" i="10"/>
  <c r="C14" i="10"/>
  <c r="D14" i="10"/>
  <c r="D44" i="10" s="1"/>
  <c r="A17" i="10"/>
  <c r="A18" i="10"/>
  <c r="A20" i="10"/>
  <c r="A21" i="10"/>
  <c r="A27" i="10"/>
  <c r="A28" i="10"/>
  <c r="A31" i="10"/>
  <c r="A37" i="10"/>
  <c r="D13" i="13"/>
  <c r="D21" i="13" s="1"/>
  <c r="D12" i="16" s="1"/>
  <c r="B52" i="10"/>
  <c r="AE5" i="2"/>
  <c r="AF5" i="2" s="1"/>
  <c r="AE6" i="2"/>
  <c r="AF6" i="2" s="1"/>
  <c r="AE7" i="2"/>
  <c r="AF7" i="2" s="1"/>
  <c r="AE9" i="2"/>
  <c r="AF9" i="2" s="1"/>
  <c r="AE10" i="2"/>
  <c r="AF10" i="2" s="1"/>
  <c r="J46" i="2"/>
  <c r="B17" i="10" s="1"/>
  <c r="M46" i="2"/>
  <c r="B20" i="10" s="1"/>
  <c r="N46" i="2"/>
  <c r="B21" i="10" s="1"/>
  <c r="T46" i="2"/>
  <c r="B27" i="10" s="1"/>
  <c r="U46" i="2"/>
  <c r="B28" i="10" s="1"/>
  <c r="X46" i="2"/>
  <c r="B31" i="10" s="1"/>
  <c r="AD46" i="2"/>
  <c r="B37" i="10" s="1"/>
  <c r="R7" i="1"/>
  <c r="E12" i="15"/>
  <c r="S46" i="2" l="1"/>
  <c r="B26" i="10" s="1"/>
  <c r="AE44" i="2"/>
  <c r="S9" i="1"/>
  <c r="S7" i="1"/>
  <c r="S13" i="1"/>
  <c r="B13" i="10"/>
  <c r="S8" i="1"/>
  <c r="S11" i="1"/>
  <c r="S10" i="1"/>
  <c r="G46" i="2"/>
  <c r="D30" i="13"/>
  <c r="D33" i="13" s="1"/>
  <c r="B53" i="10"/>
  <c r="K32" i="1"/>
  <c r="D6" i="16" s="1"/>
  <c r="E5" i="15" s="1"/>
  <c r="B6" i="10"/>
  <c r="E11" i="15"/>
  <c r="E8" i="15"/>
  <c r="D46" i="10"/>
  <c r="B7" i="10"/>
  <c r="R30" i="1"/>
  <c r="S26" i="1"/>
  <c r="Q32" i="1"/>
  <c r="D7" i="16" s="1"/>
  <c r="D6" i="15" s="1"/>
  <c r="R28" i="1"/>
  <c r="B18" i="10"/>
  <c r="AE46" i="2"/>
  <c r="M48" i="2"/>
  <c r="D8" i="16" s="1"/>
  <c r="S6" i="1"/>
  <c r="H28" i="1"/>
  <c r="H30" i="1" s="1"/>
  <c r="D5" i="15" l="1"/>
  <c r="B14" i="10"/>
  <c r="B44" i="10" s="1"/>
  <c r="E6" i="15"/>
  <c r="E7" i="15"/>
  <c r="D7" i="15"/>
  <c r="E10" i="15" l="1"/>
  <c r="D10" i="15"/>
  <c r="E9" i="15"/>
  <c r="D9" i="15"/>
  <c r="F46" i="2"/>
  <c r="E37" i="20"/>
  <c r="B38" i="10" l="1"/>
  <c r="B39" i="10" s="1"/>
  <c r="B45" i="10" s="1"/>
  <c r="B46" i="10" s="1"/>
  <c r="B55" i="10" s="1"/>
  <c r="AD48" i="2"/>
  <c r="D10" i="16" s="1"/>
  <c r="D11" i="16" s="1"/>
</calcChain>
</file>

<file path=xl/sharedStrings.xml><?xml version="1.0" encoding="utf-8"?>
<sst xmlns="http://schemas.openxmlformats.org/spreadsheetml/2006/main" count="492" uniqueCount="297">
  <si>
    <t>RECEIPTS</t>
  </si>
  <si>
    <t>Date</t>
  </si>
  <si>
    <t>Invoice No.</t>
  </si>
  <si>
    <t>Payee</t>
  </si>
  <si>
    <t>Details</t>
  </si>
  <si>
    <t>Gross</t>
  </si>
  <si>
    <t>VAT</t>
  </si>
  <si>
    <t>Net</t>
  </si>
  <si>
    <t>Payment Type</t>
  </si>
  <si>
    <t>Reconciled to Bank</t>
  </si>
  <si>
    <t>Precept</t>
  </si>
  <si>
    <t>Other</t>
  </si>
  <si>
    <t>Interest</t>
  </si>
  <si>
    <t>VAT Reclaim</t>
  </si>
  <si>
    <t>Invoice</t>
  </si>
  <si>
    <t>HMRC</t>
  </si>
  <si>
    <t>Year End Totals</t>
  </si>
  <si>
    <t>Annual Return</t>
  </si>
  <si>
    <t>Box 2</t>
  </si>
  <si>
    <t>Box 3</t>
  </si>
  <si>
    <t>PAYMENTS</t>
  </si>
  <si>
    <t>STAFF COSTS</t>
  </si>
  <si>
    <t>OTHER</t>
  </si>
  <si>
    <t>Supplier</t>
  </si>
  <si>
    <t>Description</t>
  </si>
  <si>
    <t>Cheque No.</t>
  </si>
  <si>
    <t>Reconciled to Bank (date)</t>
  </si>
  <si>
    <t>Clerk Salary</t>
  </si>
  <si>
    <t>Mileage</t>
  </si>
  <si>
    <t>Training</t>
  </si>
  <si>
    <t>Subscriptions</t>
  </si>
  <si>
    <t>Audit</t>
  </si>
  <si>
    <t>Insurance</t>
  </si>
  <si>
    <t>S137</t>
  </si>
  <si>
    <t>Box 4</t>
  </si>
  <si>
    <t>Box 6</t>
  </si>
  <si>
    <t>Bank Reconciliation</t>
  </si>
  <si>
    <t>Less: Unpresented</t>
  </si>
  <si>
    <t>Payments</t>
  </si>
  <si>
    <t>Cashbook</t>
  </si>
  <si>
    <t>Add: Receipts</t>
  </si>
  <si>
    <t>Less: Payments</t>
  </si>
  <si>
    <t>Budget</t>
  </si>
  <si>
    <t>Income</t>
  </si>
  <si>
    <t>VAT Reclaimed</t>
  </si>
  <si>
    <t>Total</t>
  </si>
  <si>
    <t xml:space="preserve">Expenditure </t>
  </si>
  <si>
    <t>Balance B/f</t>
  </si>
  <si>
    <t>Expenditure</t>
  </si>
  <si>
    <t>Balance c/f</t>
  </si>
  <si>
    <t>Represented by</t>
  </si>
  <si>
    <t>Current Account</t>
  </si>
  <si>
    <t>Deposit Account</t>
  </si>
  <si>
    <t>Unpresented Cheques</t>
  </si>
  <si>
    <t>Difference</t>
  </si>
  <si>
    <t>Explanation of Variances</t>
  </si>
  <si>
    <t>Section 1</t>
  </si>
  <si>
    <t>Variance (+/-)</t>
  </si>
  <si>
    <t>Variance %</t>
  </si>
  <si>
    <t>Explanation</t>
  </si>
  <si>
    <r>
      <rPr>
        <b/>
        <sz val="10"/>
        <rFont val="Arial"/>
        <family val="2"/>
      </rPr>
      <t xml:space="preserve">Box 2 </t>
    </r>
    <r>
      <rPr>
        <sz val="10"/>
        <rFont val="Arial"/>
        <family val="2"/>
      </rPr>
      <t>Precept</t>
    </r>
  </si>
  <si>
    <r>
      <rPr>
        <b/>
        <sz val="10"/>
        <rFont val="Arial"/>
        <family val="2"/>
      </rPr>
      <t xml:space="preserve">Box 3 </t>
    </r>
    <r>
      <rPr>
        <sz val="10"/>
        <rFont val="Arial"/>
        <family val="2"/>
      </rPr>
      <t>Other Income</t>
    </r>
  </si>
  <si>
    <r>
      <rPr>
        <b/>
        <sz val="10"/>
        <rFont val="Arial"/>
        <family val="2"/>
      </rPr>
      <t xml:space="preserve">Box 4 </t>
    </r>
    <r>
      <rPr>
        <sz val="10"/>
        <rFont val="Arial"/>
        <family val="2"/>
      </rPr>
      <t>Staff costs</t>
    </r>
  </si>
  <si>
    <r>
      <rPr>
        <b/>
        <sz val="10"/>
        <rFont val="Arial"/>
        <family val="2"/>
      </rPr>
      <t xml:space="preserve">Box 5 </t>
    </r>
    <r>
      <rPr>
        <sz val="10"/>
        <rFont val="Arial"/>
        <family val="2"/>
      </rPr>
      <t>Loan interest/ capital</t>
    </r>
  </si>
  <si>
    <r>
      <rPr>
        <b/>
        <sz val="10"/>
        <rFont val="Arial"/>
        <family val="2"/>
      </rPr>
      <t xml:space="preserve">Box 6 </t>
    </r>
    <r>
      <rPr>
        <sz val="10"/>
        <rFont val="Arial"/>
        <family val="2"/>
      </rPr>
      <t>Other payments</t>
    </r>
  </si>
  <si>
    <r>
      <rPr>
        <b/>
        <sz val="10"/>
        <rFont val="Arial"/>
        <family val="2"/>
      </rPr>
      <t xml:space="preserve">Box 7 </t>
    </r>
    <r>
      <rPr>
        <sz val="10"/>
        <rFont val="Arial"/>
        <family val="2"/>
      </rPr>
      <t>Balances carried forward</t>
    </r>
  </si>
  <si>
    <r>
      <rPr>
        <b/>
        <sz val="10"/>
        <rFont val="Arial"/>
        <family val="2"/>
      </rPr>
      <t xml:space="preserve">Box 9 </t>
    </r>
    <r>
      <rPr>
        <sz val="10"/>
        <rFont val="Arial"/>
        <family val="2"/>
      </rPr>
      <t>Fixed assets &amp; long term assets</t>
    </r>
  </si>
  <si>
    <r>
      <rPr>
        <b/>
        <sz val="10"/>
        <rFont val="Arial"/>
        <family val="2"/>
      </rPr>
      <t>Box 10</t>
    </r>
    <r>
      <rPr>
        <sz val="10"/>
        <rFont val="Arial"/>
        <family val="2"/>
      </rPr>
      <t xml:space="preserve"> Total Borrowing</t>
    </r>
  </si>
  <si>
    <t>Year Ending</t>
  </si>
  <si>
    <t>£</t>
  </si>
  <si>
    <t>Balances Bfwd</t>
  </si>
  <si>
    <t>+ Annual Precept</t>
  </si>
  <si>
    <t>+ Total Other Receipts</t>
  </si>
  <si>
    <t>- Staff Costs</t>
  </si>
  <si>
    <t>- Loan Interest/Capital Repayments</t>
  </si>
  <si>
    <t>- All Other Payments</t>
  </si>
  <si>
    <t>= Balances Carried forward</t>
  </si>
  <si>
    <t>Total Cash &amp; Short Term Investments</t>
  </si>
  <si>
    <t>Total Fixed Assets plus other long term investments and assets</t>
  </si>
  <si>
    <t>Total Borrowings</t>
  </si>
  <si>
    <t>Asset</t>
  </si>
  <si>
    <t>BACS</t>
  </si>
  <si>
    <t>Langley with Hardley Parish Council</t>
  </si>
  <si>
    <t>2020/21</t>
  </si>
  <si>
    <t>Litter pick</t>
  </si>
  <si>
    <t>Litter Pick</t>
  </si>
  <si>
    <t>Wayleave</t>
  </si>
  <si>
    <t>Dog bin</t>
  </si>
  <si>
    <t>Barclays Current Account</t>
  </si>
  <si>
    <t>Barclays Deposit Account</t>
  </si>
  <si>
    <t>Norfolk ALC</t>
  </si>
  <si>
    <t>Website</t>
  </si>
  <si>
    <t>CGM Group</t>
  </si>
  <si>
    <t>Grass cutting</t>
  </si>
  <si>
    <t>X</t>
  </si>
  <si>
    <t>Maintenance - village</t>
  </si>
  <si>
    <t>Maintenance- play area</t>
  </si>
  <si>
    <t>Dog bins</t>
  </si>
  <si>
    <t>Annual meeting</t>
  </si>
  <si>
    <t>Contingency</t>
  </si>
  <si>
    <t>Play area inspection</t>
  </si>
  <si>
    <t>SAM2</t>
  </si>
  <si>
    <t>Local Council Awards Scheme</t>
  </si>
  <si>
    <t>Grass &amp; hedge cutting</t>
  </si>
  <si>
    <t>Location</t>
  </si>
  <si>
    <t>Date Purchased</t>
  </si>
  <si>
    <t>Buildings</t>
  </si>
  <si>
    <t>Bird Hide</t>
  </si>
  <si>
    <t>Hardley Flood</t>
  </si>
  <si>
    <t>BT Telephone Box</t>
  </si>
  <si>
    <t>Hardley Road</t>
  </si>
  <si>
    <t>Unknown</t>
  </si>
  <si>
    <t>Total Buildings:</t>
  </si>
  <si>
    <t>Contents</t>
  </si>
  <si>
    <t>Printer</t>
  </si>
  <si>
    <t>Clerk's home</t>
  </si>
  <si>
    <t>Computer - laptop</t>
  </si>
  <si>
    <t>Laminator</t>
  </si>
  <si>
    <t>Arnold Baker Book</t>
  </si>
  <si>
    <t>Shared with Claxton PC</t>
  </si>
  <si>
    <t>4 Drawer filing cabinet</t>
  </si>
  <si>
    <t>Village Hall</t>
  </si>
  <si>
    <t>Total Contents:</t>
  </si>
  <si>
    <t>Street Furniture</t>
  </si>
  <si>
    <t>Grit bin</t>
  </si>
  <si>
    <t>Gentleman's Walk (bottom)</t>
  </si>
  <si>
    <t>Gentleman's Walk (top)</t>
  </si>
  <si>
    <t>Meet &amp; Turn Coner</t>
  </si>
  <si>
    <t>Approx Nov 2010</t>
  </si>
  <si>
    <t>Cock Road/Forge Road</t>
  </si>
  <si>
    <t>Dog waste bin</t>
  </si>
  <si>
    <t>Hardley Staithe</t>
  </si>
  <si>
    <t>Approx May 2010</t>
  </si>
  <si>
    <t>Forge Road</t>
  </si>
  <si>
    <t>Near playing field</t>
  </si>
  <si>
    <t>Village sign</t>
  </si>
  <si>
    <t>Village Green</t>
  </si>
  <si>
    <t>Bench</t>
  </si>
  <si>
    <t>Approx 2002</t>
  </si>
  <si>
    <t>Notice board</t>
  </si>
  <si>
    <t>Hardley</t>
  </si>
  <si>
    <t>Playing Field</t>
  </si>
  <si>
    <t>Langley Green</t>
  </si>
  <si>
    <t xml:space="preserve">Tree plaque </t>
  </si>
  <si>
    <t>Approx 2007</t>
  </si>
  <si>
    <t>Langley Staithe</t>
  </si>
  <si>
    <t>Cross Stone Corner</t>
  </si>
  <si>
    <t>No Parking Sign and Post</t>
  </si>
  <si>
    <t>Fish's Lane</t>
  </si>
  <si>
    <t>Garden of The Wherry, Langley Street</t>
  </si>
  <si>
    <t>Total Street Furniture:</t>
  </si>
  <si>
    <t>Gates &amp; Fences</t>
  </si>
  <si>
    <t>Pedestrian Gate</t>
  </si>
  <si>
    <t>Approx 1992</t>
  </si>
  <si>
    <t>Vehicular Gate</t>
  </si>
  <si>
    <t>Total Gates &amp; Fences:</t>
  </si>
  <si>
    <t>Vehicle Activated Sign (SAM2)</t>
  </si>
  <si>
    <t>Various locations</t>
  </si>
  <si>
    <t>Total Vehicle Activated Sign:</t>
  </si>
  <si>
    <t>Playground Equipment</t>
  </si>
  <si>
    <t>Springy</t>
  </si>
  <si>
    <t>Slide</t>
  </si>
  <si>
    <t>Swing</t>
  </si>
  <si>
    <t>3 piece fitness station</t>
  </si>
  <si>
    <t>Trim trail</t>
  </si>
  <si>
    <t>Zip wire</t>
  </si>
  <si>
    <t>Matting for zip wire</t>
  </si>
  <si>
    <t>Woodland tower</t>
  </si>
  <si>
    <t>Total Playground Equipment:</t>
  </si>
  <si>
    <t>War Memorials</t>
  </si>
  <si>
    <t>War Memorial</t>
  </si>
  <si>
    <t>Langley Street/Staithe Road</t>
  </si>
  <si>
    <t>Hardley Church</t>
  </si>
  <si>
    <t>Total War Memorial:</t>
  </si>
  <si>
    <t>Picnic Tables</t>
  </si>
  <si>
    <t>Picnic table</t>
  </si>
  <si>
    <t>Bench Seat</t>
  </si>
  <si>
    <t>TOTAL ASSETS</t>
  </si>
  <si>
    <t>Items removed from Asset Register</t>
  </si>
  <si>
    <t>Date Removed</t>
  </si>
  <si>
    <t>Value £</t>
  </si>
  <si>
    <t>Computer</t>
  </si>
  <si>
    <t>Monitor</t>
  </si>
  <si>
    <t>Vehicle Activated Sign</t>
  </si>
  <si>
    <t>Langley with Hardley Parish Council Asset Register 31 March 2021</t>
  </si>
  <si>
    <t>Value £ (@ 31/03/21)</t>
  </si>
  <si>
    <t>21 The Pastures</t>
  </si>
  <si>
    <t>Lowestoft</t>
  </si>
  <si>
    <t>NR32 4WT</t>
  </si>
  <si>
    <t>Date of Invoice</t>
  </si>
  <si>
    <t>Suppliers VAT Number</t>
  </si>
  <si>
    <t>Brief Description of supply</t>
  </si>
  <si>
    <t>To Whom Addressed</t>
  </si>
  <si>
    <t>VAT Paid</t>
  </si>
  <si>
    <t>TOTAL</t>
  </si>
  <si>
    <t>Payments Box F46</t>
  </si>
  <si>
    <t>Accounts for year ending 31st March 2022</t>
  </si>
  <si>
    <t>2021/22</t>
  </si>
  <si>
    <t>1</t>
  </si>
  <si>
    <t>2</t>
  </si>
  <si>
    <t>Precept 1st half</t>
  </si>
  <si>
    <t>3</t>
  </si>
  <si>
    <t>Barclays Bank</t>
  </si>
  <si>
    <t>4</t>
  </si>
  <si>
    <t>5</t>
  </si>
  <si>
    <t>6</t>
  </si>
  <si>
    <t>Precept 2nd half</t>
  </si>
  <si>
    <t>Bank Date</t>
  </si>
  <si>
    <t>LANGLEY WITH HARDLEY PARISH COUNCIL ANNUAL RETURN 2021/22</t>
  </si>
  <si>
    <t>SNDC</t>
  </si>
  <si>
    <t xml:space="preserve"> </t>
  </si>
  <si>
    <t>Loddon Local History Group</t>
  </si>
  <si>
    <t>Donation</t>
  </si>
  <si>
    <t>Donation towards cost of printing</t>
  </si>
  <si>
    <t>Annual subscription</t>
  </si>
  <si>
    <t>Dean Baldry</t>
  </si>
  <si>
    <t>BHIB Insurance</t>
  </si>
  <si>
    <t xml:space="preserve">IT software </t>
  </si>
  <si>
    <t>Parish Clerk</t>
  </si>
  <si>
    <t>Home office fee</t>
  </si>
  <si>
    <t>GS Tractor Services</t>
  </si>
  <si>
    <t>Cheryl Frost - lock reimbursement</t>
  </si>
  <si>
    <t>Padlock</t>
  </si>
  <si>
    <t>7</t>
  </si>
  <si>
    <t>With Apologies</t>
  </si>
  <si>
    <t>Information Commissioner</t>
  </si>
  <si>
    <t>DD</t>
  </si>
  <si>
    <t>ICO annual fee</t>
  </si>
  <si>
    <t>Norfolk Parish Clerks</t>
  </si>
  <si>
    <t>New Clerk Induction training</t>
  </si>
  <si>
    <t>Catherine Moore</t>
  </si>
  <si>
    <t>Internal Audit services</t>
  </si>
  <si>
    <t>Community Action Norfolk</t>
  </si>
  <si>
    <t>Bronze membership</t>
  </si>
  <si>
    <t>Royal British Legion</t>
  </si>
  <si>
    <t>Poppy wreaths</t>
  </si>
  <si>
    <t>RoSPA Play safety</t>
  </si>
  <si>
    <t>Play area maintenance</t>
  </si>
  <si>
    <t>St Margarets Church, Hardley</t>
  </si>
  <si>
    <t>Contribution to grass cutting Grant</t>
  </si>
  <si>
    <t>Homestead Nurseries</t>
  </si>
  <si>
    <t>Trees</t>
  </si>
  <si>
    <t>Printing/postage stamps</t>
  </si>
  <si>
    <t>Opening balance at 1 April 2022</t>
  </si>
  <si>
    <t>Financial year ending 31 March 2023</t>
  </si>
  <si>
    <t>Prepared by: Emma Webster, Responsible Financial Officer</t>
  </si>
  <si>
    <t>DATE</t>
  </si>
  <si>
    <t>Electricity cabling</t>
  </si>
  <si>
    <t>CHEQUE</t>
  </si>
  <si>
    <t>x</t>
  </si>
  <si>
    <t>Rob Barnes</t>
  </si>
  <si>
    <t>Maintenance of village sign</t>
  </si>
  <si>
    <t>Mr P J Haggar</t>
  </si>
  <si>
    <t>Dog bin re-charge</t>
  </si>
  <si>
    <t>Salary and expenses</t>
  </si>
  <si>
    <t>Coronation Grant</t>
  </si>
  <si>
    <t>6 April 2022 to 5 April 2023.</t>
  </si>
  <si>
    <t>Balance per bank statements as at 5 April 2023</t>
  </si>
  <si>
    <t>Net balances at 31 March 2023</t>
  </si>
  <si>
    <t>2022/23</t>
  </si>
  <si>
    <t>8</t>
  </si>
  <si>
    <t>9</t>
  </si>
  <si>
    <t>10</t>
  </si>
  <si>
    <t>11</t>
  </si>
  <si>
    <t>12</t>
  </si>
  <si>
    <t>13</t>
  </si>
  <si>
    <t>14</t>
  </si>
  <si>
    <t>South Norfolk District Council</t>
  </si>
  <si>
    <t>Dog bin emptying</t>
  </si>
  <si>
    <t xml:space="preserve">Closing Balance </t>
  </si>
  <si>
    <t>.</t>
  </si>
  <si>
    <t>Box 1</t>
  </si>
  <si>
    <t>Balances b/f</t>
  </si>
  <si>
    <t>Other receipts</t>
  </si>
  <si>
    <t>Staff costs</t>
  </si>
  <si>
    <t>Box 5</t>
  </si>
  <si>
    <t>Loan interest / K repays</t>
  </si>
  <si>
    <t>All other payments</t>
  </si>
  <si>
    <t>Box 7</t>
  </si>
  <si>
    <t>Balances c/f</t>
  </si>
  <si>
    <t>Box8</t>
  </si>
  <si>
    <t>Box 9</t>
  </si>
  <si>
    <t>Box 10</t>
  </si>
  <si>
    <t>Total value cash</t>
  </si>
  <si>
    <t>Total fixed assets</t>
  </si>
  <si>
    <t>Total borrowings</t>
  </si>
  <si>
    <t>IT software</t>
  </si>
  <si>
    <t>Picnic table, play area</t>
  </si>
  <si>
    <t>Picnic bench, play area</t>
  </si>
  <si>
    <t>sent in on paper</t>
  </si>
  <si>
    <t>LAND</t>
  </si>
  <si>
    <t>date aquired</t>
  </si>
  <si>
    <t>location</t>
  </si>
  <si>
    <t>Hardley Rd Green - near village sign</t>
  </si>
  <si>
    <t>unknown</t>
  </si>
  <si>
    <t>Land opp end of Cross Stone Rd (formerly pit)</t>
  </si>
  <si>
    <t>Playing Field on Langley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</si>
</sst>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_-* #,##0_-;\-* #,##0_-;_-* &quot;-&quot;??_-;_-@_-"/>
    <numFmt numFmtId="167" formatCode="dd/mm/yyyy;@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16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5" fillId="0" borderId="0" xfId="0" applyFont="1"/>
    <xf numFmtId="164" fontId="5" fillId="0" borderId="0" xfId="0" applyNumberFormat="1" applyFont="1"/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4" fillId="0" borderId="2" xfId="0" applyNumberFormat="1" applyFont="1" applyBorder="1"/>
    <xf numFmtId="4" fontId="4" fillId="0" borderId="0" xfId="0" applyNumberFormat="1" applyFont="1"/>
    <xf numFmtId="164" fontId="4" fillId="0" borderId="0" xfId="0" applyNumberFormat="1" applyFont="1" applyAlignment="1">
      <alignment horizontal="center"/>
    </xf>
    <xf numFmtId="4" fontId="5" fillId="0" borderId="0" xfId="0" applyNumberFormat="1" applyFont="1"/>
    <xf numFmtId="164" fontId="5" fillId="0" borderId="0" xfId="0" applyNumberFormat="1" applyFont="1" applyAlignment="1">
      <alignment horizontal="center"/>
    </xf>
    <xf numFmtId="44" fontId="18" fillId="2" borderId="0" xfId="3" applyFont="1" applyFill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44" fontId="16" fillId="0" borderId="0" xfId="3" applyFont="1"/>
    <xf numFmtId="44" fontId="10" fillId="0" borderId="0" xfId="3" applyFont="1"/>
    <xf numFmtId="0" fontId="11" fillId="0" borderId="0" xfId="0" applyFont="1"/>
    <xf numFmtId="0" fontId="10" fillId="0" borderId="0" xfId="0" applyFont="1"/>
    <xf numFmtId="0" fontId="12" fillId="0" borderId="0" xfId="0" applyFont="1"/>
    <xf numFmtId="44" fontId="10" fillId="0" borderId="3" xfId="3" applyFont="1" applyBorder="1"/>
    <xf numFmtId="44" fontId="10" fillId="0" borderId="2" xfId="3" applyFont="1" applyBorder="1"/>
    <xf numFmtId="44" fontId="11" fillId="0" borderId="0" xfId="3" applyFont="1"/>
    <xf numFmtId="0" fontId="13" fillId="0" borderId="0" xfId="0" applyFont="1"/>
    <xf numFmtId="0" fontId="7" fillId="0" borderId="0" xfId="0" applyFont="1"/>
    <xf numFmtId="0" fontId="19" fillId="2" borderId="0" xfId="4" applyFont="1" applyFill="1" applyAlignment="1">
      <alignment horizontal="left"/>
    </xf>
    <xf numFmtId="164" fontId="19" fillId="2" borderId="0" xfId="4" applyNumberFormat="1" applyFont="1" applyFill="1" applyAlignment="1">
      <alignment horizontal="left"/>
    </xf>
    <xf numFmtId="0" fontId="8" fillId="0" borderId="0" xfId="0" applyFont="1"/>
    <xf numFmtId="44" fontId="10" fillId="0" borderId="0" xfId="3" applyFont="1" applyFill="1"/>
    <xf numFmtId="0" fontId="3" fillId="0" borderId="0" xfId="0" applyFont="1" applyAlignment="1">
      <alignment horizontal="left" vertical="top" wrapText="1"/>
    </xf>
    <xf numFmtId="164" fontId="4" fillId="0" borderId="0" xfId="0" applyNumberFormat="1" applyFont="1"/>
    <xf numFmtId="49" fontId="5" fillId="0" borderId="0" xfId="0" applyNumberFormat="1" applyFont="1" applyAlignment="1">
      <alignment horizontal="center" textRotation="90"/>
    </xf>
    <xf numFmtId="164" fontId="0" fillId="0" borderId="0" xfId="0" applyNumberFormat="1" applyAlignment="1">
      <alignment horizontal="right"/>
    </xf>
    <xf numFmtId="166" fontId="16" fillId="0" borderId="0" xfId="1" applyNumberFormat="1" applyFont="1"/>
    <xf numFmtId="9" fontId="16" fillId="0" borderId="0" xfId="7" applyFont="1"/>
    <xf numFmtId="0" fontId="8" fillId="0" borderId="1" xfId="0" applyFont="1" applyBorder="1"/>
    <xf numFmtId="0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9" fontId="8" fillId="0" borderId="1" xfId="7" applyFont="1" applyBorder="1" applyAlignment="1">
      <alignment wrapText="1"/>
    </xf>
    <xf numFmtId="166" fontId="16" fillId="0" borderId="1" xfId="1" applyNumberFormat="1" applyFont="1" applyBorder="1"/>
    <xf numFmtId="9" fontId="16" fillId="0" borderId="1" xfId="7" applyFont="1" applyBorder="1"/>
    <xf numFmtId="0" fontId="7" fillId="0" borderId="1" xfId="0" applyFont="1" applyBorder="1" applyAlignment="1">
      <alignment wrapText="1"/>
    </xf>
    <xf numFmtId="166" fontId="0" fillId="0" borderId="1" xfId="0" applyNumberFormat="1" applyBorder="1"/>
    <xf numFmtId="166" fontId="7" fillId="0" borderId="1" xfId="1" applyNumberFormat="1" applyFont="1" applyBorder="1"/>
    <xf numFmtId="0" fontId="7" fillId="0" borderId="1" xfId="0" applyFont="1" applyBorder="1"/>
    <xf numFmtId="4" fontId="18" fillId="2" borderId="0" xfId="4" applyNumberFormat="1" applyFont="1" applyFill="1" applyAlignment="1">
      <alignment horizontal="left"/>
    </xf>
    <xf numFmtId="0" fontId="8" fillId="2" borderId="0" xfId="4" applyFont="1" applyFill="1"/>
    <xf numFmtId="0" fontId="18" fillId="2" borderId="0" xfId="4" applyFont="1" applyFill="1" applyAlignment="1">
      <alignment horizontal="left"/>
    </xf>
    <xf numFmtId="0" fontId="18" fillId="2" borderId="0" xfId="4" applyFont="1" applyFill="1" applyAlignment="1">
      <alignment horizontal="left" wrapText="1"/>
    </xf>
    <xf numFmtId="44" fontId="19" fillId="2" borderId="0" xfId="4" applyNumberFormat="1" applyFont="1" applyFill="1" applyAlignment="1">
      <alignment horizontal="left" wrapText="1"/>
    </xf>
    <xf numFmtId="4" fontId="19" fillId="2" borderId="0" xfId="4" applyNumberFormat="1" applyFont="1" applyFill="1" applyAlignment="1">
      <alignment horizontal="left"/>
    </xf>
    <xf numFmtId="0" fontId="7" fillId="2" borderId="0" xfId="4" applyFill="1"/>
    <xf numFmtId="4" fontId="19" fillId="2" borderId="0" xfId="4" applyNumberFormat="1" applyFont="1" applyFill="1" applyAlignment="1">
      <alignment horizontal="left" wrapText="1"/>
    </xf>
    <xf numFmtId="0" fontId="19" fillId="2" borderId="0" xfId="4" applyFont="1" applyFill="1" applyAlignment="1">
      <alignment horizontal="left" wrapText="1"/>
    </xf>
    <xf numFmtId="4" fontId="18" fillId="2" borderId="0" xfId="4" applyNumberFormat="1" applyFont="1" applyFill="1" applyAlignment="1">
      <alignment horizontal="left" wrapText="1"/>
    </xf>
    <xf numFmtId="0" fontId="15" fillId="0" borderId="0" xfId="6" applyFont="1" applyAlignment="1">
      <alignment vertical="top"/>
    </xf>
    <xf numFmtId="49" fontId="15" fillId="0" borderId="0" xfId="6" applyNumberFormat="1" applyFont="1" applyAlignment="1">
      <alignment wrapText="1"/>
    </xf>
    <xf numFmtId="0" fontId="15" fillId="0" borderId="4" xfId="6" applyFont="1" applyBorder="1" applyAlignment="1">
      <alignment vertical="top"/>
    </xf>
    <xf numFmtId="49" fontId="15" fillId="0" borderId="4" xfId="6" applyNumberFormat="1" applyFont="1" applyBorder="1" applyAlignment="1">
      <alignment wrapText="1"/>
    </xf>
    <xf numFmtId="0" fontId="15" fillId="0" borderId="5" xfId="6" applyFont="1" applyBorder="1" applyAlignment="1">
      <alignment vertical="top"/>
    </xf>
    <xf numFmtId="49" fontId="15" fillId="0" borderId="5" xfId="6" applyNumberFormat="1" applyFont="1" applyBorder="1" applyAlignment="1">
      <alignment wrapText="1"/>
    </xf>
    <xf numFmtId="166" fontId="15" fillId="0" borderId="5" xfId="6" applyNumberFormat="1" applyFont="1" applyBorder="1"/>
    <xf numFmtId="4" fontId="15" fillId="0" borderId="5" xfId="6" applyNumberFormat="1" applyFont="1" applyBorder="1"/>
    <xf numFmtId="0" fontId="16" fillId="0" borderId="0" xfId="5"/>
    <xf numFmtId="166" fontId="14" fillId="0" borderId="0" xfId="2" applyNumberFormat="1" applyFont="1"/>
    <xf numFmtId="4" fontId="14" fillId="0" borderId="0" xfId="2" applyNumberFormat="1" applyFont="1"/>
    <xf numFmtId="43" fontId="15" fillId="0" borderId="0" xfId="6" applyNumberFormat="1" applyFont="1"/>
    <xf numFmtId="0" fontId="17" fillId="0" borderId="0" xfId="0" applyFont="1" applyAlignment="1">
      <alignment horizontal="left"/>
    </xf>
    <xf numFmtId="4" fontId="5" fillId="0" borderId="6" xfId="0" applyNumberFormat="1" applyFont="1" applyBorder="1" applyAlignment="1">
      <alignment textRotation="90" wrapText="1"/>
    </xf>
    <xf numFmtId="4" fontId="5" fillId="0" borderId="5" xfId="0" applyNumberFormat="1" applyFont="1" applyBorder="1" applyAlignment="1">
      <alignment textRotation="90" wrapText="1"/>
    </xf>
    <xf numFmtId="4" fontId="5" fillId="0" borderId="7" xfId="0" applyNumberFormat="1" applyFont="1" applyBorder="1" applyAlignment="1">
      <alignment horizontal="center" textRotation="90" wrapText="1"/>
    </xf>
    <xf numFmtId="165" fontId="19" fillId="2" borderId="0" xfId="4" applyNumberFormat="1" applyFont="1" applyFill="1" applyAlignment="1">
      <alignment horizontal="left" wrapText="1"/>
    </xf>
    <xf numFmtId="44" fontId="22" fillId="0" borderId="2" xfId="3" applyFont="1" applyFill="1" applyBorder="1" applyAlignment="1">
      <alignment horizontal="right"/>
    </xf>
    <xf numFmtId="44" fontId="23" fillId="0" borderId="2" xfId="3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center" vertical="top" wrapText="1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0" xfId="0" applyNumberFormat="1" applyFont="1"/>
    <xf numFmtId="0" fontId="17" fillId="0" borderId="0" xfId="0" applyFont="1"/>
    <xf numFmtId="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18" fillId="2" borderId="0" xfId="4" applyFont="1" applyFill="1" applyAlignment="1">
      <alignment horizontal="center"/>
    </xf>
    <xf numFmtId="4" fontId="5" fillId="4" borderId="6" xfId="0" applyNumberFormat="1" applyFont="1" applyFill="1" applyBorder="1" applyAlignment="1">
      <alignment horizontal="center" textRotation="90" wrapText="1"/>
    </xf>
    <xf numFmtId="4" fontId="5" fillId="4" borderId="5" xfId="0" applyNumberFormat="1" applyFont="1" applyFill="1" applyBorder="1" applyAlignment="1">
      <alignment horizontal="center" textRotation="90" wrapText="1"/>
    </xf>
    <xf numFmtId="4" fontId="5" fillId="4" borderId="5" xfId="0" applyNumberFormat="1" applyFont="1" applyFill="1" applyBorder="1" applyAlignment="1">
      <alignment horizontal="center" textRotation="89" wrapText="1"/>
    </xf>
    <xf numFmtId="41" fontId="15" fillId="2" borderId="0" xfId="2" applyNumberFormat="1" applyFont="1" applyFill="1"/>
    <xf numFmtId="41" fontId="15" fillId="2" borderId="0" xfId="6" applyNumberFormat="1" applyFont="1" applyFill="1"/>
    <xf numFmtId="164" fontId="3" fillId="2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horizontal="center"/>
    </xf>
    <xf numFmtId="164" fontId="10" fillId="2" borderId="0" xfId="0" applyNumberFormat="1" applyFont="1" applyFill="1"/>
    <xf numFmtId="44" fontId="10" fillId="2" borderId="0" xfId="3" applyFont="1" applyFill="1"/>
    <xf numFmtId="0" fontId="18" fillId="2" borderId="0" xfId="3" applyNumberFormat="1" applyFont="1" applyFill="1" applyBorder="1" applyAlignment="1">
      <alignment horizontal="right"/>
    </xf>
    <xf numFmtId="44" fontId="19" fillId="2" borderId="0" xfId="3" applyFont="1" applyFill="1" applyBorder="1" applyAlignment="1">
      <alignment horizontal="right"/>
    </xf>
    <xf numFmtId="44" fontId="18" fillId="2" borderId="2" xfId="3" applyFont="1" applyFill="1" applyBorder="1" applyAlignment="1">
      <alignment horizontal="right"/>
    </xf>
    <xf numFmtId="44" fontId="19" fillId="0" borderId="0" xfId="3" applyFont="1" applyFill="1" applyBorder="1" applyAlignment="1">
      <alignment horizontal="right"/>
    </xf>
    <xf numFmtId="44" fontId="22" fillId="0" borderId="0" xfId="3" applyFont="1" applyFill="1" applyBorder="1" applyAlignment="1">
      <alignment horizontal="right"/>
    </xf>
    <xf numFmtId="164" fontId="20" fillId="2" borderId="0" xfId="4" applyNumberFormat="1" applyFont="1" applyFill="1"/>
    <xf numFmtId="44" fontId="18" fillId="2" borderId="2" xfId="3" applyFont="1" applyFill="1" applyBorder="1" applyAlignment="1"/>
    <xf numFmtId="0" fontId="18" fillId="0" borderId="0" xfId="3" applyNumberFormat="1" applyFont="1" applyFill="1" applyBorder="1" applyAlignment="1">
      <alignment horizontal="right"/>
    </xf>
    <xf numFmtId="44" fontId="23" fillId="0" borderId="0" xfId="3" applyFont="1" applyFill="1" applyBorder="1" applyAlignment="1">
      <alignment horizontal="right"/>
    </xf>
    <xf numFmtId="44" fontId="22" fillId="2" borderId="0" xfId="3" applyFont="1" applyFill="1" applyBorder="1" applyAlignment="1">
      <alignment horizontal="right"/>
    </xf>
    <xf numFmtId="44" fontId="22" fillId="2" borderId="4" xfId="3" applyFont="1" applyFill="1" applyBorder="1" applyAlignment="1">
      <alignment horizontal="right"/>
    </xf>
    <xf numFmtId="15" fontId="19" fillId="2" borderId="0" xfId="4" applyNumberFormat="1" applyFont="1" applyFill="1" applyAlignment="1">
      <alignment horizontal="left" wrapText="1"/>
    </xf>
    <xf numFmtId="14" fontId="5" fillId="2" borderId="0" xfId="0" applyNumberFormat="1" applyFont="1" applyFill="1"/>
    <xf numFmtId="0" fontId="5" fillId="2" borderId="0" xfId="0" applyFont="1" applyFill="1"/>
    <xf numFmtId="164" fontId="5" fillId="2" borderId="0" xfId="0" applyNumberFormat="1" applyFont="1" applyFill="1" applyAlignment="1">
      <alignment horizontal="center"/>
    </xf>
    <xf numFmtId="0" fontId="25" fillId="0" borderId="0" xfId="0" applyFont="1"/>
    <xf numFmtId="0" fontId="25" fillId="5" borderId="0" xfId="0" applyFont="1" applyFill="1"/>
    <xf numFmtId="164" fontId="25" fillId="5" borderId="0" xfId="0" applyNumberFormat="1" applyFont="1" applyFill="1" applyAlignment="1">
      <alignment wrapText="1"/>
    </xf>
    <xf numFmtId="0" fontId="26" fillId="0" borderId="0" xfId="0" applyFont="1"/>
    <xf numFmtId="0" fontId="25" fillId="5" borderId="0" xfId="0" applyFont="1" applyFill="1" applyAlignment="1">
      <alignment horizontal="left"/>
    </xf>
    <xf numFmtId="0" fontId="27" fillId="6" borderId="0" xfId="0" applyFont="1" applyFill="1"/>
    <xf numFmtId="0" fontId="0" fillId="6" borderId="0" xfId="0" applyFill="1"/>
    <xf numFmtId="164" fontId="0" fillId="6" borderId="0" xfId="0" applyNumberFormat="1" applyFill="1"/>
    <xf numFmtId="0" fontId="0" fillId="0" borderId="0" xfId="0" applyAlignment="1">
      <alignment horizontal="right"/>
    </xf>
    <xf numFmtId="164" fontId="0" fillId="7" borderId="0" xfId="0" applyNumberFormat="1" applyFill="1"/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64" fontId="0" fillId="5" borderId="0" xfId="0" applyNumberFormat="1" applyFill="1"/>
    <xf numFmtId="0" fontId="27" fillId="8" borderId="0" xfId="0" applyFont="1" applyFill="1"/>
    <xf numFmtId="0" fontId="0" fillId="8" borderId="0" xfId="0" applyFill="1"/>
    <xf numFmtId="164" fontId="0" fillId="8" borderId="0" xfId="0" applyNumberFormat="1" applyFill="1"/>
    <xf numFmtId="0" fontId="27" fillId="9" borderId="0" xfId="0" applyFont="1" applyFill="1"/>
    <xf numFmtId="0" fontId="0" fillId="9" borderId="0" xfId="0" applyFill="1" applyAlignment="1">
      <alignment horizontal="right"/>
    </xf>
    <xf numFmtId="164" fontId="0" fillId="9" borderId="0" xfId="0" applyNumberFormat="1" applyFill="1"/>
    <xf numFmtId="164" fontId="0" fillId="10" borderId="0" xfId="0" applyNumberFormat="1" applyFill="1"/>
    <xf numFmtId="0" fontId="28" fillId="11" borderId="0" xfId="0" applyFont="1" applyFill="1"/>
    <xf numFmtId="0" fontId="0" fillId="11" borderId="0" xfId="0" applyFill="1"/>
    <xf numFmtId="164" fontId="0" fillId="11" borderId="0" xfId="0" applyNumberFormat="1" applyFill="1"/>
    <xf numFmtId="0" fontId="17" fillId="11" borderId="0" xfId="0" applyFont="1" applyFill="1"/>
    <xf numFmtId="164" fontId="17" fillId="11" borderId="0" xfId="0" applyNumberFormat="1" applyFont="1" applyFill="1" applyAlignment="1">
      <alignment horizontal="center"/>
    </xf>
    <xf numFmtId="0" fontId="0" fillId="2" borderId="0" xfId="0" applyFill="1"/>
    <xf numFmtId="14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5" borderId="0" xfId="0" applyFont="1" applyFill="1"/>
    <xf numFmtId="164" fontId="30" fillId="5" borderId="0" xfId="0" applyNumberFormat="1" applyFont="1" applyFill="1"/>
    <xf numFmtId="0" fontId="31" fillId="5" borderId="0" xfId="0" applyFont="1" applyFill="1"/>
    <xf numFmtId="14" fontId="26" fillId="0" borderId="0" xfId="0" applyNumberFormat="1" applyFont="1"/>
    <xf numFmtId="0" fontId="26" fillId="0" borderId="0" xfId="0" applyFont="1" applyAlignment="1">
      <alignment wrapText="1"/>
    </xf>
    <xf numFmtId="2" fontId="26" fillId="0" borderId="0" xfId="0" applyNumberFormat="1" applyFont="1"/>
    <xf numFmtId="2" fontId="26" fillId="2" borderId="0" xfId="0" applyNumberFormat="1" applyFont="1" applyFill="1"/>
    <xf numFmtId="14" fontId="26" fillId="0" borderId="0" xfId="0" applyNumberFormat="1" applyFont="1" applyAlignment="1">
      <alignment horizontal="right"/>
    </xf>
    <xf numFmtId="2" fontId="25" fillId="0" borderId="0" xfId="0" applyNumberFormat="1" applyFont="1"/>
    <xf numFmtId="4" fontId="0" fillId="0" borderId="0" xfId="0" applyNumberFormat="1"/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left"/>
    </xf>
    <xf numFmtId="14" fontId="10" fillId="0" borderId="0" xfId="3" applyNumberFormat="1" applyFont="1" applyFill="1"/>
    <xf numFmtId="14" fontId="0" fillId="2" borderId="0" xfId="0" applyNumberFormat="1" applyFill="1"/>
    <xf numFmtId="0" fontId="4" fillId="2" borderId="0" xfId="0" applyFont="1" applyFill="1"/>
    <xf numFmtId="0" fontId="20" fillId="2" borderId="0" xfId="3" applyNumberFormat="1" applyFont="1" applyFill="1" applyBorder="1" applyAlignment="1">
      <alignment horizontal="right"/>
    </xf>
    <xf numFmtId="164" fontId="20" fillId="2" borderId="0" xfId="4" applyNumberFormat="1" applyFont="1" applyFill="1" applyAlignment="1">
      <alignment horizontal="right"/>
    </xf>
    <xf numFmtId="164" fontId="21" fillId="2" borderId="0" xfId="4" applyNumberFormat="1" applyFont="1" applyFill="1"/>
    <xf numFmtId="167" fontId="14" fillId="2" borderId="0" xfId="6" applyNumberFormat="1" applyFont="1" applyFill="1" applyAlignment="1">
      <alignment horizontal="center" wrapText="1"/>
    </xf>
    <xf numFmtId="14" fontId="14" fillId="2" borderId="4" xfId="6" applyNumberFormat="1" applyFont="1" applyFill="1" applyBorder="1" applyAlignment="1">
      <alignment horizontal="center"/>
    </xf>
    <xf numFmtId="4" fontId="14" fillId="2" borderId="4" xfId="6" applyNumberFormat="1" applyFont="1" applyFill="1" applyBorder="1" applyAlignment="1">
      <alignment horizontal="center"/>
    </xf>
    <xf numFmtId="3" fontId="15" fillId="2" borderId="0" xfId="6" applyNumberFormat="1" applyFont="1" applyFill="1"/>
    <xf numFmtId="0" fontId="25" fillId="2" borderId="4" xfId="0" applyFont="1" applyFill="1" applyBorder="1"/>
    <xf numFmtId="0" fontId="25" fillId="2" borderId="4" xfId="0" applyFont="1" applyFill="1" applyBorder="1" applyAlignment="1">
      <alignment wrapText="1"/>
    </xf>
    <xf numFmtId="164" fontId="6" fillId="0" borderId="0" xfId="0" applyNumberFormat="1" applyFont="1"/>
    <xf numFmtId="164" fontId="33" fillId="0" borderId="0" xfId="0" applyNumberFormat="1" applyFont="1"/>
    <xf numFmtId="164" fontId="32" fillId="0" borderId="0" xfId="0" applyNumberFormat="1" applyFont="1"/>
    <xf numFmtId="0" fontId="31" fillId="0" borderId="0" xfId="0" applyFont="1" applyAlignment="1">
      <alignment horizontal="left"/>
    </xf>
    <xf numFmtId="14" fontId="5" fillId="0" borderId="0" xfId="0" applyNumberFormat="1" applyFont="1"/>
    <xf numFmtId="4" fontId="4" fillId="12" borderId="0" xfId="0" applyNumberFormat="1" applyFont="1" applyFill="1"/>
    <xf numFmtId="0" fontId="34" fillId="0" borderId="0" xfId="0" applyFont="1" applyAlignment="1">
      <alignment horizontal="center"/>
    </xf>
    <xf numFmtId="4" fontId="4" fillId="13" borderId="0" xfId="0" applyNumberFormat="1" applyFont="1" applyFill="1"/>
    <xf numFmtId="4" fontId="5" fillId="13" borderId="0" xfId="0" applyNumberFormat="1" applyFont="1" applyFill="1"/>
    <xf numFmtId="8" fontId="0" fillId="0" borderId="0" xfId="0" applyNumberFormat="1"/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2" borderId="0" xfId="4" applyFont="1" applyFill="1" applyAlignment="1">
      <alignment horizontal="center"/>
    </xf>
    <xf numFmtId="0" fontId="24" fillId="2" borderId="0" xfId="4" applyFont="1" applyFill="1" applyAlignment="1">
      <alignment horizontal="center"/>
    </xf>
    <xf numFmtId="49" fontId="14" fillId="3" borderId="0" xfId="6" applyNumberFormat="1" applyFont="1" applyFill="1" applyAlignment="1">
      <alignment horizontal="left" wrapText="1"/>
    </xf>
    <xf numFmtId="14" fontId="14" fillId="2" borderId="0" xfId="6" applyNumberFormat="1" applyFont="1" applyFill="1" applyAlignment="1">
      <alignment horizontal="center" wrapText="1"/>
    </xf>
  </cellXfs>
  <cellStyles count="8">
    <cellStyle name="Comma" xfId="1" builtinId="3"/>
    <cellStyle name="Comma 3" xfId="2" xr:uid="{00000000-0005-0000-0000-000001000000}"/>
    <cellStyle name="Currency" xfId="3" builtinId="4"/>
    <cellStyle name="Normal" xfId="0" builtinId="0"/>
    <cellStyle name="Normal 2" xfId="4" xr:uid="{00000000-0005-0000-0000-000004000000}"/>
    <cellStyle name="Normal 3" xfId="5" xr:uid="{00000000-0005-0000-0000-000005000000}"/>
    <cellStyle name="Normal_Master Copy Scole Parish Council Accounts" xfId="6" xr:uid="{00000000-0005-0000-0000-000006000000}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5"/>
  <sheetViews>
    <sheetView tabSelected="1" topLeftCell="C1" zoomScale="90" zoomScaleNormal="90" workbookViewId="0">
      <pane ySplit="3" topLeftCell="A4" activePane="bottomLeft" state="frozen"/>
      <selection pane="bottomLeft" activeCell="O20" sqref="O20"/>
    </sheetView>
  </sheetViews>
  <sheetFormatPr defaultColWidth="11" defaultRowHeight="14.4" x14ac:dyDescent="0.3"/>
  <cols>
    <col min="2" max="2" width="15.109375" customWidth="1"/>
    <col min="3" max="3" width="9" style="14" customWidth="1"/>
    <col min="4" max="4" width="20.21875" style="15" customWidth="1"/>
    <col min="5" max="5" width="20" style="15" customWidth="1"/>
    <col min="6" max="6" width="12.33203125" style="4" bestFit="1" customWidth="1"/>
    <col min="7" max="7" width="11" style="4"/>
    <col min="8" max="8" width="12.33203125" style="34" bestFit="1" customWidth="1"/>
    <col min="9" max="9" width="11.44140625" style="15" customWidth="1"/>
    <col min="10" max="10" width="11.88671875" style="16" customWidth="1"/>
    <col min="11" max="16" width="11" style="4"/>
  </cols>
  <sheetData>
    <row r="1" spans="2:19" x14ac:dyDescent="0.3">
      <c r="B1" s="5" t="s">
        <v>0</v>
      </c>
      <c r="C1" s="162"/>
    </row>
    <row r="2" spans="2:19" x14ac:dyDescent="0.3">
      <c r="B2" s="5"/>
      <c r="C2" s="162"/>
    </row>
    <row r="3" spans="2:19" s="81" customFormat="1" ht="28.8" x14ac:dyDescent="0.3">
      <c r="B3" s="81" t="s">
        <v>1</v>
      </c>
      <c r="C3" s="163" t="s">
        <v>2</v>
      </c>
      <c r="D3" s="31" t="s">
        <v>3</v>
      </c>
      <c r="E3" s="31" t="s">
        <v>4</v>
      </c>
      <c r="F3" s="82" t="s">
        <v>5</v>
      </c>
      <c r="G3" s="82" t="s">
        <v>6</v>
      </c>
      <c r="H3" s="83" t="s">
        <v>7</v>
      </c>
      <c r="I3" s="31" t="s">
        <v>8</v>
      </c>
      <c r="J3" s="84" t="s">
        <v>9</v>
      </c>
      <c r="K3" s="82" t="s">
        <v>10</v>
      </c>
      <c r="L3" s="82" t="s">
        <v>87</v>
      </c>
      <c r="M3" s="102" t="s">
        <v>85</v>
      </c>
      <c r="N3" s="102" t="s">
        <v>86</v>
      </c>
      <c r="O3" s="102" t="s">
        <v>11</v>
      </c>
      <c r="P3" s="82" t="s">
        <v>12</v>
      </c>
      <c r="Q3" s="81" t="s">
        <v>13</v>
      </c>
    </row>
    <row r="5" spans="2:19" x14ac:dyDescent="0.3">
      <c r="B5" t="s">
        <v>1</v>
      </c>
      <c r="D5" s="15" t="s">
        <v>14</v>
      </c>
      <c r="F5" s="4" t="s">
        <v>5</v>
      </c>
      <c r="G5" s="4" t="s">
        <v>6</v>
      </c>
      <c r="H5" s="34" t="s">
        <v>7</v>
      </c>
    </row>
    <row r="6" spans="2:19" x14ac:dyDescent="0.3">
      <c r="B6" s="12">
        <v>44684</v>
      </c>
      <c r="C6" s="14" t="s">
        <v>198</v>
      </c>
      <c r="D6" s="15" t="s">
        <v>209</v>
      </c>
      <c r="E6" s="180" t="s">
        <v>200</v>
      </c>
      <c r="F6" s="179">
        <v>4225</v>
      </c>
      <c r="G6" s="4">
        <v>0</v>
      </c>
      <c r="H6" s="34">
        <v>4225</v>
      </c>
      <c r="I6" s="15" t="s">
        <v>81</v>
      </c>
      <c r="J6" s="16" t="s">
        <v>94</v>
      </c>
      <c r="K6" s="4">
        <v>4225</v>
      </c>
      <c r="R6" s="4">
        <f>SUM(K6:Q6)</f>
        <v>4225</v>
      </c>
      <c r="S6" s="4">
        <f>R6-H6</f>
        <v>0</v>
      </c>
    </row>
    <row r="7" spans="2:19" x14ac:dyDescent="0.3">
      <c r="B7" s="12">
        <v>44834</v>
      </c>
      <c r="C7" s="14" t="s">
        <v>199</v>
      </c>
      <c r="D7" s="14" t="s">
        <v>209</v>
      </c>
      <c r="E7" s="14" t="s">
        <v>206</v>
      </c>
      <c r="F7" s="179">
        <v>4225</v>
      </c>
      <c r="G7" s="4">
        <v>0</v>
      </c>
      <c r="H7" s="34">
        <v>4225</v>
      </c>
      <c r="I7" s="15" t="s">
        <v>81</v>
      </c>
      <c r="J7" s="85" t="s">
        <v>94</v>
      </c>
      <c r="K7" s="4">
        <v>4225</v>
      </c>
      <c r="Q7" s="4"/>
      <c r="R7" s="4">
        <f t="shared" ref="R7:R12" si="0">SUM(K7:Q7)</f>
        <v>4225</v>
      </c>
      <c r="S7" s="4">
        <f t="shared" ref="S7:S12" si="1">R7-H7</f>
        <v>0</v>
      </c>
    </row>
    <row r="8" spans="2:19" x14ac:dyDescent="0.3">
      <c r="B8" s="12">
        <v>44718</v>
      </c>
      <c r="C8" s="14" t="s">
        <v>201</v>
      </c>
      <c r="D8" s="14" t="s">
        <v>202</v>
      </c>
      <c r="E8" s="14" t="s">
        <v>12</v>
      </c>
      <c r="F8" s="4">
        <v>0.01</v>
      </c>
      <c r="G8" s="4">
        <v>0</v>
      </c>
      <c r="H8" s="34">
        <v>0.01</v>
      </c>
      <c r="I8" s="15" t="s">
        <v>81</v>
      </c>
      <c r="J8" s="85" t="s">
        <v>94</v>
      </c>
      <c r="P8" s="4">
        <v>0.01</v>
      </c>
      <c r="Q8" s="4"/>
      <c r="R8" s="4">
        <f t="shared" si="0"/>
        <v>0.01</v>
      </c>
      <c r="S8" s="4">
        <f t="shared" si="1"/>
        <v>0</v>
      </c>
    </row>
    <row r="9" spans="2:19" x14ac:dyDescent="0.3">
      <c r="B9" s="12">
        <v>44809</v>
      </c>
      <c r="C9" s="14" t="s">
        <v>203</v>
      </c>
      <c r="D9" s="14" t="s">
        <v>202</v>
      </c>
      <c r="E9" s="14" t="s">
        <v>12</v>
      </c>
      <c r="F9" s="4">
        <v>0.05</v>
      </c>
      <c r="G9" s="4">
        <v>0</v>
      </c>
      <c r="H9" s="34">
        <v>0.05</v>
      </c>
      <c r="I9" s="15" t="s">
        <v>81</v>
      </c>
      <c r="J9" s="85" t="s">
        <v>94</v>
      </c>
      <c r="P9" s="4">
        <v>0.05</v>
      </c>
      <c r="Q9" s="4"/>
      <c r="R9" s="4">
        <f t="shared" si="0"/>
        <v>0.05</v>
      </c>
      <c r="S9" s="4">
        <f t="shared" si="1"/>
        <v>0</v>
      </c>
    </row>
    <row r="10" spans="2:19" x14ac:dyDescent="0.3">
      <c r="B10" s="12">
        <v>44718</v>
      </c>
      <c r="C10" s="14" t="s">
        <v>204</v>
      </c>
      <c r="D10" s="14" t="s">
        <v>202</v>
      </c>
      <c r="E10" s="14" t="s">
        <v>12</v>
      </c>
      <c r="F10" s="4">
        <v>0.15</v>
      </c>
      <c r="G10" s="4">
        <v>0</v>
      </c>
      <c r="H10" s="34">
        <v>0.15</v>
      </c>
      <c r="I10" s="15" t="s">
        <v>81</v>
      </c>
      <c r="J10" s="85" t="s">
        <v>94</v>
      </c>
      <c r="P10" s="4">
        <v>0.15</v>
      </c>
      <c r="Q10" s="4"/>
      <c r="R10" s="4">
        <f t="shared" si="0"/>
        <v>0.15</v>
      </c>
      <c r="S10" s="4">
        <f t="shared" si="1"/>
        <v>0</v>
      </c>
    </row>
    <row r="11" spans="2:19" x14ac:dyDescent="0.3">
      <c r="B11" s="12">
        <v>44809</v>
      </c>
      <c r="C11" s="14" t="s">
        <v>205</v>
      </c>
      <c r="D11" s="14" t="s">
        <v>202</v>
      </c>
      <c r="E11" s="14" t="s">
        <v>12</v>
      </c>
      <c r="F11" s="4">
        <v>0.63</v>
      </c>
      <c r="G11" s="4">
        <v>0</v>
      </c>
      <c r="H11" s="34">
        <v>0.63</v>
      </c>
      <c r="I11" s="15" t="s">
        <v>81</v>
      </c>
      <c r="J11" s="85" t="s">
        <v>94</v>
      </c>
      <c r="P11" s="4">
        <v>0.63</v>
      </c>
      <c r="Q11" s="4"/>
      <c r="R11" s="4">
        <f t="shared" si="0"/>
        <v>0.63</v>
      </c>
      <c r="S11" s="4">
        <f t="shared" si="1"/>
        <v>0</v>
      </c>
    </row>
    <row r="12" spans="2:19" x14ac:dyDescent="0.3">
      <c r="B12" s="12">
        <v>44875</v>
      </c>
      <c r="C12" s="14" t="s">
        <v>223</v>
      </c>
      <c r="D12" s="14" t="s">
        <v>202</v>
      </c>
      <c r="E12" s="14" t="s">
        <v>224</v>
      </c>
      <c r="F12" s="179">
        <v>175</v>
      </c>
      <c r="G12" s="4">
        <v>0</v>
      </c>
      <c r="H12" s="34">
        <v>175</v>
      </c>
      <c r="I12" s="15" t="s">
        <v>81</v>
      </c>
      <c r="J12" s="85" t="s">
        <v>94</v>
      </c>
      <c r="O12" s="4">
        <v>175</v>
      </c>
      <c r="Q12" s="4"/>
      <c r="R12" s="4">
        <f t="shared" si="0"/>
        <v>175</v>
      </c>
      <c r="S12" s="4">
        <f t="shared" si="1"/>
        <v>0</v>
      </c>
    </row>
    <row r="13" spans="2:19" x14ac:dyDescent="0.3">
      <c r="B13" s="12">
        <v>45276</v>
      </c>
      <c r="C13" s="14" t="s">
        <v>260</v>
      </c>
      <c r="D13" s="14" t="s">
        <v>86</v>
      </c>
      <c r="E13" s="14" t="s">
        <v>247</v>
      </c>
      <c r="F13" s="179">
        <v>19.920000000000002</v>
      </c>
      <c r="G13" s="4">
        <v>0</v>
      </c>
      <c r="H13" s="34">
        <v>19.920000000000002</v>
      </c>
      <c r="I13" s="15" t="s">
        <v>248</v>
      </c>
      <c r="J13" s="85" t="s">
        <v>94</v>
      </c>
      <c r="N13" s="4">
        <v>19.920000000000002</v>
      </c>
      <c r="Q13" s="4"/>
      <c r="R13" s="4">
        <f t="shared" ref="R13" si="2">SUM(K13:Q13)</f>
        <v>19.920000000000002</v>
      </c>
      <c r="S13" s="4">
        <f t="shared" ref="S13" si="3">R13-H13</f>
        <v>0</v>
      </c>
    </row>
    <row r="14" spans="2:19" x14ac:dyDescent="0.3">
      <c r="B14" s="12">
        <v>44900</v>
      </c>
      <c r="C14" s="14" t="s">
        <v>261</v>
      </c>
      <c r="D14" s="14" t="s">
        <v>202</v>
      </c>
      <c r="E14" s="14" t="s">
        <v>12</v>
      </c>
      <c r="F14" s="4">
        <v>1.1399999999999999</v>
      </c>
      <c r="G14" s="4">
        <v>0</v>
      </c>
      <c r="H14" s="34">
        <v>1.1399999999999999</v>
      </c>
      <c r="I14" s="15" t="s">
        <v>81</v>
      </c>
      <c r="J14" s="85" t="s">
        <v>249</v>
      </c>
      <c r="P14" s="4">
        <v>1.1399999999999999</v>
      </c>
      <c r="Q14" s="4"/>
      <c r="R14" s="4">
        <v>1.1399999999999999</v>
      </c>
      <c r="S14" s="4"/>
    </row>
    <row r="15" spans="2:19" x14ac:dyDescent="0.3">
      <c r="B15" s="12">
        <v>44900</v>
      </c>
      <c r="C15" s="14" t="s">
        <v>262</v>
      </c>
      <c r="D15" s="14" t="s">
        <v>202</v>
      </c>
      <c r="E15" s="14" t="s">
        <v>12</v>
      </c>
      <c r="F15" s="4">
        <v>0.09</v>
      </c>
      <c r="G15" s="4">
        <v>0</v>
      </c>
      <c r="H15" s="34">
        <v>0.09</v>
      </c>
      <c r="I15" s="15" t="s">
        <v>81</v>
      </c>
      <c r="J15" s="85" t="s">
        <v>249</v>
      </c>
      <c r="P15" s="4">
        <v>0.09</v>
      </c>
      <c r="Q15" s="4"/>
      <c r="R15" s="4">
        <v>0.09</v>
      </c>
      <c r="S15" s="4"/>
    </row>
    <row r="16" spans="2:19" x14ac:dyDescent="0.3">
      <c r="B16" s="12">
        <v>44991</v>
      </c>
      <c r="C16" s="14" t="s">
        <v>263</v>
      </c>
      <c r="D16" s="14" t="s">
        <v>202</v>
      </c>
      <c r="E16" s="14" t="s">
        <v>12</v>
      </c>
      <c r="F16" s="4">
        <v>0.2</v>
      </c>
      <c r="G16" s="4">
        <v>0</v>
      </c>
      <c r="H16" s="34">
        <v>0.2</v>
      </c>
      <c r="I16" s="15" t="s">
        <v>81</v>
      </c>
      <c r="J16" s="85" t="s">
        <v>249</v>
      </c>
      <c r="P16" s="4">
        <v>0.2</v>
      </c>
      <c r="Q16" s="4"/>
      <c r="R16" s="4">
        <v>0.2</v>
      </c>
      <c r="S16" s="4"/>
    </row>
    <row r="17" spans="2:20" x14ac:dyDescent="0.3">
      <c r="B17" s="12">
        <v>44991</v>
      </c>
      <c r="C17" s="14" t="s">
        <v>264</v>
      </c>
      <c r="D17" s="14" t="s">
        <v>202</v>
      </c>
      <c r="E17" s="14" t="s">
        <v>12</v>
      </c>
      <c r="F17" s="4">
        <v>2.54</v>
      </c>
      <c r="G17" s="4">
        <v>0</v>
      </c>
      <c r="H17" s="34">
        <v>2.54</v>
      </c>
      <c r="I17" s="15" t="s">
        <v>81</v>
      </c>
      <c r="J17" s="85" t="s">
        <v>249</v>
      </c>
      <c r="P17" s="4">
        <v>2.54</v>
      </c>
      <c r="Q17" s="4"/>
      <c r="R17" s="4">
        <v>2.54</v>
      </c>
      <c r="S17" s="4"/>
    </row>
    <row r="18" spans="2:20" x14ac:dyDescent="0.3">
      <c r="B18" s="12">
        <v>44991</v>
      </c>
      <c r="C18" s="14" t="s">
        <v>265</v>
      </c>
      <c r="D18" s="14" t="s">
        <v>252</v>
      </c>
      <c r="E18" s="14" t="s">
        <v>253</v>
      </c>
      <c r="F18" s="179">
        <v>74.400000000000006</v>
      </c>
      <c r="G18" s="4">
        <v>0</v>
      </c>
      <c r="H18" s="34">
        <v>74.400000000000006</v>
      </c>
      <c r="I18" s="15" t="s">
        <v>81</v>
      </c>
      <c r="J18" s="85" t="s">
        <v>249</v>
      </c>
      <c r="L18" s="4">
        <v>74.400000000000006</v>
      </c>
      <c r="Q18" s="4"/>
      <c r="R18" s="4">
        <v>74.400000000000006</v>
      </c>
      <c r="S18" s="4"/>
    </row>
    <row r="19" spans="2:20" x14ac:dyDescent="0.3">
      <c r="B19" s="12">
        <v>45002</v>
      </c>
      <c r="C19" s="14" t="s">
        <v>266</v>
      </c>
      <c r="D19" s="14" t="s">
        <v>209</v>
      </c>
      <c r="E19" s="14" t="s">
        <v>255</v>
      </c>
      <c r="F19" s="179">
        <v>200</v>
      </c>
      <c r="G19" s="4">
        <v>0</v>
      </c>
      <c r="H19" s="34">
        <v>200</v>
      </c>
      <c r="I19" s="15" t="s">
        <v>81</v>
      </c>
      <c r="J19" s="85" t="s">
        <v>249</v>
      </c>
      <c r="O19" s="4">
        <v>200</v>
      </c>
      <c r="Q19" s="4"/>
      <c r="R19" s="4">
        <v>200</v>
      </c>
      <c r="S19" s="4"/>
    </row>
    <row r="20" spans="2:20" x14ac:dyDescent="0.3">
      <c r="B20" s="12"/>
      <c r="D20" s="14"/>
      <c r="E20" s="14"/>
      <c r="J20" s="85"/>
      <c r="Q20" s="4"/>
      <c r="R20" s="4"/>
      <c r="S20" s="4"/>
    </row>
    <row r="21" spans="2:20" x14ac:dyDescent="0.3">
      <c r="B21" s="12"/>
      <c r="D21" s="14"/>
      <c r="E21" s="14"/>
      <c r="J21" s="85"/>
      <c r="Q21" s="4"/>
      <c r="R21" s="4"/>
      <c r="S21" s="4"/>
    </row>
    <row r="22" spans="2:20" x14ac:dyDescent="0.3">
      <c r="B22" s="12"/>
      <c r="D22" s="14"/>
      <c r="E22" s="14"/>
      <c r="J22" s="85"/>
      <c r="Q22" s="4"/>
      <c r="R22" s="4"/>
      <c r="S22" s="4"/>
    </row>
    <row r="23" spans="2:20" x14ac:dyDescent="0.3">
      <c r="B23" s="12"/>
      <c r="D23" s="14"/>
      <c r="E23" s="14"/>
      <c r="J23" s="85"/>
      <c r="Q23" s="4"/>
      <c r="R23" s="4"/>
      <c r="S23" s="4"/>
    </row>
    <row r="24" spans="2:20" x14ac:dyDescent="0.3">
      <c r="B24" s="12"/>
      <c r="D24" s="14"/>
      <c r="E24" s="14"/>
      <c r="J24" s="85"/>
      <c r="Q24" s="4"/>
      <c r="R24" s="4"/>
      <c r="S24" s="4"/>
    </row>
    <row r="25" spans="2:20" x14ac:dyDescent="0.3">
      <c r="B25" s="12"/>
      <c r="D25" s="14"/>
      <c r="E25" s="14"/>
      <c r="J25" s="85"/>
      <c r="Q25" s="4"/>
      <c r="R25" s="4"/>
      <c r="S25" s="4"/>
    </row>
    <row r="26" spans="2:20" x14ac:dyDescent="0.3">
      <c r="B26" s="12"/>
      <c r="D26" s="14"/>
      <c r="E26" s="14"/>
      <c r="J26" s="85" t="s">
        <v>210</v>
      </c>
      <c r="Q26" s="4"/>
      <c r="R26" s="4">
        <f>SUM(K26:Q26)</f>
        <v>0</v>
      </c>
      <c r="S26" s="4">
        <f>R26-H26</f>
        <v>0</v>
      </c>
    </row>
    <row r="27" spans="2:20" x14ac:dyDescent="0.3">
      <c r="B27" s="12"/>
      <c r="D27" s="14"/>
      <c r="E27" s="14"/>
      <c r="J27" s="86"/>
      <c r="Q27" s="4"/>
      <c r="R27" s="4"/>
      <c r="S27" s="4"/>
    </row>
    <row r="28" spans="2:20" ht="15" thickBot="1" x14ac:dyDescent="0.35">
      <c r="B28" s="12"/>
      <c r="F28" s="6">
        <f>SUM(F6:F27)</f>
        <v>8924.1299999999992</v>
      </c>
      <c r="G28" s="6">
        <f>SUM(G6:G27)</f>
        <v>0</v>
      </c>
      <c r="H28" s="6">
        <f>SUM(H6:H27)</f>
        <v>8924.1299999999992</v>
      </c>
      <c r="K28" s="6">
        <f t="shared" ref="K28:P28" si="4">SUM(K6:K27)</f>
        <v>8450</v>
      </c>
      <c r="L28" s="6">
        <f t="shared" si="4"/>
        <v>74.400000000000006</v>
      </c>
      <c r="M28" s="6">
        <f t="shared" si="4"/>
        <v>0</v>
      </c>
      <c r="N28" s="6">
        <f t="shared" si="4"/>
        <v>19.920000000000002</v>
      </c>
      <c r="O28" s="6">
        <f t="shared" si="4"/>
        <v>375</v>
      </c>
      <c r="P28" s="6">
        <f t="shared" si="4"/>
        <v>4.8100000000000005</v>
      </c>
      <c r="Q28" s="6" t="s">
        <v>210</v>
      </c>
      <c r="R28" s="32">
        <f>SUM(K28:Q28)</f>
        <v>8924.1299999999992</v>
      </c>
      <c r="S28" s="32"/>
      <c r="T28" s="87"/>
    </row>
    <row r="29" spans="2:20" ht="15" thickTop="1" x14ac:dyDescent="0.3">
      <c r="F29" s="92"/>
      <c r="G29" s="92"/>
      <c r="H29" s="93"/>
      <c r="I29" s="91"/>
      <c r="J29" s="13"/>
    </row>
    <row r="30" spans="2:20" s="88" customFormat="1" x14ac:dyDescent="0.3">
      <c r="B30" s="88" t="s">
        <v>16</v>
      </c>
      <c r="C30" s="164"/>
      <c r="D30" s="69"/>
      <c r="E30" s="69"/>
      <c r="F30" s="93">
        <f>F28</f>
        <v>8924.1299999999992</v>
      </c>
      <c r="G30" s="93">
        <f>G28</f>
        <v>0</v>
      </c>
      <c r="H30" s="93">
        <f>H28</f>
        <v>8924.1299999999992</v>
      </c>
      <c r="I30" s="94"/>
      <c r="J30" s="90"/>
      <c r="K30" s="92">
        <f>K28</f>
        <v>8450</v>
      </c>
      <c r="L30" s="92">
        <f t="shared" ref="L30:Q30" si="5">L28</f>
        <v>74.400000000000006</v>
      </c>
      <c r="M30" s="92">
        <f t="shared" si="5"/>
        <v>0</v>
      </c>
      <c r="N30" s="92">
        <f t="shared" si="5"/>
        <v>19.920000000000002</v>
      </c>
      <c r="O30" s="92">
        <f t="shared" si="5"/>
        <v>375</v>
      </c>
      <c r="P30" s="92">
        <f t="shared" si="5"/>
        <v>4.8100000000000005</v>
      </c>
      <c r="Q30" s="92" t="str">
        <f t="shared" si="5"/>
        <v xml:space="preserve"> </v>
      </c>
      <c r="R30" s="92">
        <f>SUM(K30:Q30)</f>
        <v>8924.1299999999992</v>
      </c>
      <c r="S30" s="92"/>
      <c r="T30" s="87"/>
    </row>
    <row r="32" spans="2:20" s="88" customFormat="1" x14ac:dyDescent="0.3">
      <c r="B32" s="88" t="s">
        <v>17</v>
      </c>
      <c r="C32" s="164"/>
      <c r="D32" s="69"/>
      <c r="E32" s="69"/>
      <c r="F32" s="87"/>
      <c r="G32" s="87"/>
      <c r="H32" s="95"/>
      <c r="I32" s="69"/>
      <c r="J32" s="89" t="s">
        <v>18</v>
      </c>
      <c r="K32" s="87">
        <f>K30</f>
        <v>8450</v>
      </c>
      <c r="L32" s="87"/>
      <c r="M32" s="87"/>
      <c r="N32" s="87"/>
      <c r="O32" s="87"/>
      <c r="P32" s="87" t="s">
        <v>19</v>
      </c>
      <c r="Q32" s="87">
        <f>SUM(L30:Q30)+G30</f>
        <v>474.13</v>
      </c>
      <c r="R32" s="87"/>
      <c r="S32" s="87"/>
    </row>
    <row r="35" spans="17:17" x14ac:dyDescent="0.3">
      <c r="Q35" s="4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55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8"/>
  <sheetViews>
    <sheetView zoomScaleNormal="100" workbookViewId="0">
      <pane ySplit="3" topLeftCell="A19" activePane="bottomLeft" state="frozen"/>
      <selection pane="bottomLeft" activeCell="M38" sqref="M38"/>
    </sheetView>
  </sheetViews>
  <sheetFormatPr defaultColWidth="9.109375" defaultRowHeight="15" customHeight="1" x14ac:dyDescent="0.3"/>
  <cols>
    <col min="1" max="1" width="4.88671875" style="1" customWidth="1"/>
    <col min="2" max="2" width="15.44140625" style="119" bestFit="1" customWidth="1"/>
    <col min="3" max="3" width="27.6640625" style="1" customWidth="1"/>
    <col min="4" max="4" width="36" style="1" customWidth="1"/>
    <col min="5" max="5" width="11.109375" style="2" bestFit="1" customWidth="1"/>
    <col min="6" max="6" width="10" style="2" bestFit="1" customWidth="1"/>
    <col min="7" max="7" width="10.88671875" style="2" bestFit="1" customWidth="1"/>
    <col min="8" max="8" width="12.109375" style="76" bestFit="1" customWidth="1"/>
    <col min="9" max="9" width="9.109375" style="10"/>
    <col min="10" max="11" width="10" style="9" bestFit="1" customWidth="1"/>
    <col min="12" max="12" width="10" style="9" customWidth="1"/>
    <col min="13" max="13" width="10" style="9" bestFit="1" customWidth="1"/>
    <col min="14" max="19" width="9.109375" style="9"/>
    <col min="20" max="20" width="10.88671875" style="9" customWidth="1"/>
    <col min="21" max="21" width="10" style="9" bestFit="1" customWidth="1"/>
    <col min="22" max="23" width="10" style="9" customWidth="1"/>
    <col min="24" max="24" width="10" style="9" bestFit="1" customWidth="1"/>
    <col min="25" max="29" width="10" style="9" customWidth="1"/>
    <col min="30" max="30" width="9" style="9" customWidth="1"/>
    <col min="31" max="31" width="11.109375" style="1" customWidth="1"/>
    <col min="32" max="32" width="9.6640625" style="1" bestFit="1" customWidth="1"/>
    <col min="33" max="16384" width="9.109375" style="1"/>
  </cols>
  <sheetData>
    <row r="1" spans="1:32" ht="15" customHeight="1" thickBot="1" x14ac:dyDescent="0.35">
      <c r="B1" s="167" t="s">
        <v>20</v>
      </c>
    </row>
    <row r="2" spans="1:32" ht="15" customHeight="1" x14ac:dyDescent="0.3">
      <c r="B2" s="167" t="s">
        <v>256</v>
      </c>
      <c r="J2" s="187" t="s">
        <v>21</v>
      </c>
      <c r="K2" s="188"/>
      <c r="L2" s="188"/>
      <c r="M2" s="189"/>
      <c r="N2" s="187" t="s">
        <v>22</v>
      </c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1:32" ht="81.599999999999994" customHeight="1" thickBot="1" x14ac:dyDescent="0.35">
      <c r="B3" s="119" t="s">
        <v>1</v>
      </c>
      <c r="C3" s="1" t="s">
        <v>23</v>
      </c>
      <c r="D3" s="1" t="s">
        <v>24</v>
      </c>
      <c r="E3" s="2" t="s">
        <v>5</v>
      </c>
      <c r="F3" s="2" t="s">
        <v>6</v>
      </c>
      <c r="G3" s="2" t="s">
        <v>7</v>
      </c>
      <c r="H3" s="77" t="s">
        <v>25</v>
      </c>
      <c r="I3" s="33" t="s">
        <v>26</v>
      </c>
      <c r="J3" s="70" t="s">
        <v>27</v>
      </c>
      <c r="K3" s="71" t="s">
        <v>15</v>
      </c>
      <c r="L3" s="71" t="s">
        <v>219</v>
      </c>
      <c r="M3" s="72" t="s">
        <v>28</v>
      </c>
      <c r="N3" s="97" t="s">
        <v>242</v>
      </c>
      <c r="O3" s="98" t="s">
        <v>29</v>
      </c>
      <c r="P3" s="98" t="s">
        <v>30</v>
      </c>
      <c r="Q3" s="98" t="s">
        <v>31</v>
      </c>
      <c r="R3" s="98" t="s">
        <v>217</v>
      </c>
      <c r="S3" s="98" t="s">
        <v>103</v>
      </c>
      <c r="T3" s="99" t="s">
        <v>91</v>
      </c>
      <c r="U3" s="98" t="s">
        <v>32</v>
      </c>
      <c r="V3" s="98" t="s">
        <v>212</v>
      </c>
      <c r="W3" s="98" t="s">
        <v>95</v>
      </c>
      <c r="X3" s="98" t="s">
        <v>96</v>
      </c>
      <c r="Y3" s="98" t="s">
        <v>97</v>
      </c>
      <c r="Z3" s="98" t="s">
        <v>100</v>
      </c>
      <c r="AA3" s="98" t="s">
        <v>101</v>
      </c>
      <c r="AB3" s="98" t="s">
        <v>98</v>
      </c>
      <c r="AC3" s="98" t="s">
        <v>99</v>
      </c>
      <c r="AD3" s="98" t="s">
        <v>33</v>
      </c>
    </row>
    <row r="4" spans="1:32" ht="15" customHeight="1" x14ac:dyDescent="0.3">
      <c r="B4" s="119" t="s">
        <v>207</v>
      </c>
      <c r="C4" s="1" t="s">
        <v>14</v>
      </c>
      <c r="D4" s="1" t="s">
        <v>24</v>
      </c>
      <c r="E4" s="2" t="s">
        <v>5</v>
      </c>
      <c r="F4" s="2" t="s">
        <v>6</v>
      </c>
      <c r="G4" s="2" t="s">
        <v>7</v>
      </c>
      <c r="V4" s="9" t="s">
        <v>210</v>
      </c>
    </row>
    <row r="5" spans="1:32" ht="15" customHeight="1" x14ac:dyDescent="0.3">
      <c r="A5" s="1">
        <v>1</v>
      </c>
      <c r="B5" s="181">
        <v>44775</v>
      </c>
      <c r="C5" s="1" t="s">
        <v>211</v>
      </c>
      <c r="D5" s="1" t="s">
        <v>213</v>
      </c>
      <c r="E5" s="178">
        <f>F5+G5</f>
        <v>200</v>
      </c>
      <c r="F5" s="2">
        <v>0</v>
      </c>
      <c r="G5" s="2">
        <f t="shared" ref="G5:G34" si="0">SUM(J5:AD5)</f>
        <v>200</v>
      </c>
      <c r="H5" s="76">
        <v>101016</v>
      </c>
      <c r="I5" s="10" t="s">
        <v>94</v>
      </c>
      <c r="J5" s="2" t="s">
        <v>210</v>
      </c>
      <c r="K5" s="2"/>
      <c r="L5" s="2"/>
      <c r="M5" s="2"/>
      <c r="N5" s="2" t="s">
        <v>210</v>
      </c>
      <c r="O5" s="2"/>
      <c r="P5" s="2" t="s">
        <v>210</v>
      </c>
      <c r="Q5" s="2"/>
      <c r="R5" s="2"/>
      <c r="S5" s="2"/>
      <c r="T5" s="2"/>
      <c r="U5" s="2"/>
      <c r="V5" s="2">
        <v>200</v>
      </c>
      <c r="W5" s="2"/>
      <c r="X5" s="2"/>
      <c r="Y5" s="2"/>
      <c r="Z5" s="2"/>
      <c r="AA5" s="2"/>
      <c r="AB5" s="2"/>
      <c r="AC5" s="2"/>
      <c r="AD5" s="2"/>
      <c r="AE5" s="2">
        <f>SUM(J5:AD5)</f>
        <v>200</v>
      </c>
      <c r="AF5" s="177">
        <f t="shared" ref="AF5:AF19" si="1">+AE5-E5</f>
        <v>0</v>
      </c>
    </row>
    <row r="6" spans="1:32" ht="15" customHeight="1" x14ac:dyDescent="0.3">
      <c r="A6" s="1">
        <v>2</v>
      </c>
      <c r="B6" s="166">
        <v>44763</v>
      </c>
      <c r="C6" s="1" t="s">
        <v>92</v>
      </c>
      <c r="D6" s="1" t="s">
        <v>93</v>
      </c>
      <c r="E6" s="178">
        <f>F6+G6</f>
        <v>774</v>
      </c>
      <c r="F6" s="2">
        <v>129</v>
      </c>
      <c r="G6" s="2">
        <f t="shared" si="0"/>
        <v>645</v>
      </c>
      <c r="H6" s="76">
        <v>101018</v>
      </c>
      <c r="I6" s="10" t="s">
        <v>94</v>
      </c>
      <c r="J6" s="2"/>
      <c r="K6" s="2" t="s">
        <v>210</v>
      </c>
      <c r="L6" s="2"/>
      <c r="M6" s="2"/>
      <c r="N6" s="2"/>
      <c r="O6" s="2"/>
      <c r="P6" s="2"/>
      <c r="Q6" s="2"/>
      <c r="R6" s="2"/>
      <c r="S6" s="2">
        <v>645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>
        <f>SUM(J6:AD6)</f>
        <v>645</v>
      </c>
      <c r="AF6" s="177">
        <f t="shared" si="1"/>
        <v>-129</v>
      </c>
    </row>
    <row r="7" spans="1:32" ht="15" customHeight="1" x14ac:dyDescent="0.3">
      <c r="A7" s="1">
        <v>3</v>
      </c>
      <c r="B7" s="166">
        <v>44790</v>
      </c>
      <c r="C7" s="1" t="s">
        <v>90</v>
      </c>
      <c r="D7" s="1" t="s">
        <v>214</v>
      </c>
      <c r="E7" s="178">
        <f t="shared" ref="E7:E34" si="2">F7+G7</f>
        <v>162.80000000000001</v>
      </c>
      <c r="F7" s="2">
        <v>0</v>
      </c>
      <c r="G7" s="2">
        <f t="shared" si="0"/>
        <v>162.80000000000001</v>
      </c>
      <c r="H7" s="76">
        <v>101019</v>
      </c>
      <c r="I7" s="10" t="s">
        <v>94</v>
      </c>
      <c r="P7" s="9">
        <v>162.80000000000001</v>
      </c>
      <c r="Q7" s="9" t="s">
        <v>210</v>
      </c>
      <c r="AE7" s="2">
        <f>SUM(J7:AD7)</f>
        <v>162.80000000000001</v>
      </c>
      <c r="AF7" s="177">
        <f t="shared" si="1"/>
        <v>0</v>
      </c>
    </row>
    <row r="8" spans="1:32" ht="15" customHeight="1" x14ac:dyDescent="0.3">
      <c r="A8" s="1">
        <v>4</v>
      </c>
      <c r="B8" s="166">
        <v>44776</v>
      </c>
      <c r="C8" s="1" t="s">
        <v>209</v>
      </c>
      <c r="D8" s="1" t="s">
        <v>87</v>
      </c>
      <c r="E8" s="178">
        <f t="shared" si="2"/>
        <v>267.83999999999997</v>
      </c>
      <c r="F8" s="2">
        <v>44.64</v>
      </c>
      <c r="G8" s="2">
        <f t="shared" si="0"/>
        <v>223.2</v>
      </c>
      <c r="H8" s="76">
        <v>101020</v>
      </c>
      <c r="I8" s="10" t="s">
        <v>94</v>
      </c>
      <c r="J8" s="2"/>
      <c r="K8" s="2"/>
      <c r="L8" s="2"/>
      <c r="M8" s="2"/>
      <c r="N8" s="2"/>
      <c r="O8" s="2"/>
      <c r="P8" s="2" t="s">
        <v>210</v>
      </c>
      <c r="Q8" s="2"/>
      <c r="R8" s="2"/>
      <c r="S8" s="2"/>
      <c r="T8" s="2" t="s">
        <v>210</v>
      </c>
      <c r="U8" s="2"/>
      <c r="V8" s="2"/>
      <c r="W8" s="2"/>
      <c r="X8" s="2"/>
      <c r="Y8" s="2">
        <v>223.2</v>
      </c>
      <c r="Z8" s="2"/>
      <c r="AA8" s="2"/>
      <c r="AB8" s="2"/>
      <c r="AC8" s="2"/>
      <c r="AD8" s="2"/>
      <c r="AE8" s="2">
        <v>267.83999999999997</v>
      </c>
      <c r="AF8" s="177">
        <f t="shared" si="1"/>
        <v>0</v>
      </c>
    </row>
    <row r="9" spans="1:32" ht="15" customHeight="1" x14ac:dyDescent="0.3">
      <c r="A9" s="1">
        <v>5</v>
      </c>
      <c r="B9" s="166">
        <v>44760</v>
      </c>
      <c r="C9" s="1" t="s">
        <v>215</v>
      </c>
      <c r="D9" s="1" t="s">
        <v>93</v>
      </c>
      <c r="E9" s="178">
        <f t="shared" si="2"/>
        <v>362.5</v>
      </c>
      <c r="F9" s="2">
        <v>0</v>
      </c>
      <c r="G9" s="2">
        <f t="shared" si="0"/>
        <v>362.5</v>
      </c>
      <c r="H9" s="76">
        <v>101021</v>
      </c>
      <c r="I9" s="10" t="s">
        <v>94</v>
      </c>
      <c r="J9" s="2" t="s">
        <v>210</v>
      </c>
      <c r="K9" s="2"/>
      <c r="L9" s="2"/>
      <c r="M9" s="2"/>
      <c r="N9" s="2" t="s">
        <v>210</v>
      </c>
      <c r="O9" s="2"/>
      <c r="P9" s="2"/>
      <c r="Q9" s="2"/>
      <c r="R9" s="2"/>
      <c r="S9" s="2">
        <v>362.5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>
        <f>SUM(J9:AD9)</f>
        <v>362.5</v>
      </c>
      <c r="AF9" s="177">
        <f t="shared" si="1"/>
        <v>0</v>
      </c>
    </row>
    <row r="10" spans="1:32" ht="15" customHeight="1" x14ac:dyDescent="0.3">
      <c r="A10" s="1">
        <v>6</v>
      </c>
      <c r="B10" s="118">
        <v>44760</v>
      </c>
      <c r="C10" s="1" t="s">
        <v>216</v>
      </c>
      <c r="D10" s="1" t="s">
        <v>32</v>
      </c>
      <c r="E10" s="178">
        <f t="shared" si="2"/>
        <v>629.29</v>
      </c>
      <c r="F10" s="2">
        <v>0</v>
      </c>
      <c r="G10" s="2">
        <f t="shared" si="0"/>
        <v>629.29</v>
      </c>
      <c r="H10" s="76">
        <v>101022</v>
      </c>
      <c r="I10" s="10" t="s">
        <v>94</v>
      </c>
      <c r="P10" s="9" t="s">
        <v>210</v>
      </c>
      <c r="U10" s="9">
        <v>629.29</v>
      </c>
      <c r="AE10" s="2">
        <f>SUM(J10:AD10)</f>
        <v>629.29</v>
      </c>
      <c r="AF10" s="177">
        <f t="shared" si="1"/>
        <v>0</v>
      </c>
    </row>
    <row r="11" spans="1:32" ht="15" customHeight="1" x14ac:dyDescent="0.3">
      <c r="A11" s="1">
        <v>8</v>
      </c>
      <c r="B11" s="118">
        <v>44754</v>
      </c>
      <c r="C11" s="1" t="s">
        <v>218</v>
      </c>
      <c r="D11" s="1" t="s">
        <v>254</v>
      </c>
      <c r="E11" s="178">
        <f t="shared" si="2"/>
        <v>668.07</v>
      </c>
      <c r="F11" s="2">
        <v>10</v>
      </c>
      <c r="G11" s="2">
        <f t="shared" si="0"/>
        <v>658.07</v>
      </c>
      <c r="H11" s="76">
        <v>101023</v>
      </c>
      <c r="I11" s="10" t="s">
        <v>94</v>
      </c>
      <c r="J11" s="9">
        <v>517</v>
      </c>
      <c r="K11" s="9" t="s">
        <v>210</v>
      </c>
      <c r="L11" s="9">
        <v>54</v>
      </c>
      <c r="M11" s="9">
        <v>27</v>
      </c>
      <c r="N11" s="9">
        <v>10.08</v>
      </c>
      <c r="R11" s="9">
        <v>49.99</v>
      </c>
      <c r="AE11" s="2">
        <f>SUM(J11:AD11)</f>
        <v>658.07</v>
      </c>
      <c r="AF11" s="177">
        <f t="shared" si="1"/>
        <v>-10</v>
      </c>
    </row>
    <row r="12" spans="1:32" ht="15" customHeight="1" x14ac:dyDescent="0.3">
      <c r="A12" s="1">
        <v>12</v>
      </c>
      <c r="B12" s="118">
        <v>44760</v>
      </c>
      <c r="C12" s="1" t="s">
        <v>220</v>
      </c>
      <c r="D12" s="1" t="s">
        <v>93</v>
      </c>
      <c r="E12" s="178">
        <f t="shared" si="2"/>
        <v>362.5</v>
      </c>
      <c r="F12" s="2">
        <v>0</v>
      </c>
      <c r="G12" s="2">
        <f t="shared" si="0"/>
        <v>362.5</v>
      </c>
      <c r="H12" s="76">
        <v>101024</v>
      </c>
      <c r="I12" s="10" t="s">
        <v>94</v>
      </c>
      <c r="J12" s="9" t="s">
        <v>210</v>
      </c>
      <c r="N12" s="9" t="s">
        <v>210</v>
      </c>
      <c r="S12" s="9">
        <v>362.5</v>
      </c>
      <c r="AE12" s="2">
        <f>SUM(J12:AD12)</f>
        <v>362.5</v>
      </c>
      <c r="AF12" s="177">
        <f t="shared" si="1"/>
        <v>0</v>
      </c>
    </row>
    <row r="13" spans="1:32" ht="15" customHeight="1" x14ac:dyDescent="0.3">
      <c r="A13" s="1">
        <v>13</v>
      </c>
      <c r="B13" s="118">
        <v>44755</v>
      </c>
      <c r="C13" s="1" t="s">
        <v>221</v>
      </c>
      <c r="D13" s="1" t="s">
        <v>222</v>
      </c>
      <c r="E13" s="178">
        <f t="shared" si="2"/>
        <v>20.689999999999998</v>
      </c>
      <c r="F13" s="2">
        <v>3.45</v>
      </c>
      <c r="G13" s="2">
        <f t="shared" si="0"/>
        <v>17.239999999999998</v>
      </c>
      <c r="H13" s="76">
        <v>101025</v>
      </c>
      <c r="I13" s="10" t="s">
        <v>94</v>
      </c>
      <c r="P13" s="9" t="s">
        <v>210</v>
      </c>
      <c r="X13" s="9">
        <v>17.239999999999998</v>
      </c>
      <c r="AE13" s="2">
        <f>SUM(J13:AD13)</f>
        <v>17.239999999999998</v>
      </c>
      <c r="AF13" s="177">
        <f t="shared" si="1"/>
        <v>-3.4499999999999993</v>
      </c>
    </row>
    <row r="14" spans="1:32" ht="15" customHeight="1" x14ac:dyDescent="0.3">
      <c r="A14" s="1">
        <v>14</v>
      </c>
      <c r="B14" s="118">
        <v>44699</v>
      </c>
      <c r="C14" s="1" t="s">
        <v>225</v>
      </c>
      <c r="D14" s="1" t="s">
        <v>227</v>
      </c>
      <c r="E14" s="178">
        <f t="shared" si="2"/>
        <v>35</v>
      </c>
      <c r="F14" s="2">
        <v>0</v>
      </c>
      <c r="G14" s="2">
        <f t="shared" si="0"/>
        <v>35</v>
      </c>
      <c r="H14" s="76" t="s">
        <v>226</v>
      </c>
      <c r="I14" s="10" t="s">
        <v>94</v>
      </c>
      <c r="P14" s="9">
        <v>35</v>
      </c>
      <c r="AE14" s="2">
        <f t="shared" ref="AE14:AE19" si="3">SUM(J14:AD14)</f>
        <v>35</v>
      </c>
      <c r="AF14" s="177">
        <f t="shared" si="1"/>
        <v>0</v>
      </c>
    </row>
    <row r="15" spans="1:32" ht="15" customHeight="1" x14ac:dyDescent="0.3">
      <c r="A15" s="1">
        <v>15</v>
      </c>
      <c r="B15" s="118">
        <v>44845</v>
      </c>
      <c r="C15" s="1" t="s">
        <v>228</v>
      </c>
      <c r="D15" s="1" t="s">
        <v>229</v>
      </c>
      <c r="E15" s="178">
        <f t="shared" si="2"/>
        <v>100</v>
      </c>
      <c r="F15" s="2">
        <v>0</v>
      </c>
      <c r="G15" s="2">
        <f t="shared" si="0"/>
        <v>100</v>
      </c>
      <c r="H15" s="76">
        <v>101026</v>
      </c>
      <c r="I15" s="10" t="s">
        <v>94</v>
      </c>
      <c r="O15" s="9">
        <v>100</v>
      </c>
      <c r="AE15" s="2">
        <f t="shared" si="3"/>
        <v>100</v>
      </c>
      <c r="AF15" s="177">
        <f t="shared" si="1"/>
        <v>0</v>
      </c>
    </row>
    <row r="16" spans="1:32" ht="15" customHeight="1" x14ac:dyDescent="0.3">
      <c r="A16" s="1">
        <v>16</v>
      </c>
      <c r="B16" s="118">
        <v>44839</v>
      </c>
      <c r="C16" s="1" t="s">
        <v>215</v>
      </c>
      <c r="D16" s="1" t="s">
        <v>93</v>
      </c>
      <c r="E16" s="178">
        <f t="shared" si="2"/>
        <v>156.25</v>
      </c>
      <c r="F16" s="2">
        <v>0</v>
      </c>
      <c r="G16" s="2">
        <f t="shared" si="0"/>
        <v>156.25</v>
      </c>
      <c r="H16" s="76">
        <v>101028</v>
      </c>
      <c r="I16" s="10" t="s">
        <v>94</v>
      </c>
      <c r="S16" s="9">
        <v>156.25</v>
      </c>
      <c r="AE16" s="2">
        <f t="shared" si="3"/>
        <v>156.25</v>
      </c>
      <c r="AF16" s="177">
        <f t="shared" si="1"/>
        <v>0</v>
      </c>
    </row>
    <row r="17" spans="1:32" ht="15" customHeight="1" x14ac:dyDescent="0.3">
      <c r="A17" s="1">
        <v>17</v>
      </c>
      <c r="B17" s="118">
        <v>44839</v>
      </c>
      <c r="C17" s="1" t="s">
        <v>220</v>
      </c>
      <c r="D17" s="1" t="s">
        <v>93</v>
      </c>
      <c r="E17" s="178">
        <f t="shared" si="2"/>
        <v>156.25</v>
      </c>
      <c r="F17" s="2">
        <v>0</v>
      </c>
      <c r="G17" s="2">
        <f t="shared" si="0"/>
        <v>156.25</v>
      </c>
      <c r="H17" s="76">
        <v>101027</v>
      </c>
      <c r="I17" s="10" t="s">
        <v>94</v>
      </c>
      <c r="S17" s="9">
        <v>156.25</v>
      </c>
      <c r="AE17" s="2">
        <f t="shared" si="3"/>
        <v>156.25</v>
      </c>
      <c r="AF17" s="177">
        <f t="shared" si="1"/>
        <v>0</v>
      </c>
    </row>
    <row r="18" spans="1:32" ht="15" customHeight="1" x14ac:dyDescent="0.3">
      <c r="A18" s="1">
        <v>18</v>
      </c>
      <c r="B18" s="118">
        <v>44852</v>
      </c>
      <c r="C18" s="1" t="s">
        <v>230</v>
      </c>
      <c r="D18" s="1" t="s">
        <v>231</v>
      </c>
      <c r="E18" s="178">
        <f t="shared" si="2"/>
        <v>90</v>
      </c>
      <c r="F18" s="2">
        <v>0</v>
      </c>
      <c r="G18" s="2">
        <f t="shared" si="0"/>
        <v>90</v>
      </c>
      <c r="H18" s="76">
        <v>101030</v>
      </c>
      <c r="I18" s="10" t="s">
        <v>94</v>
      </c>
      <c r="Q18" s="9">
        <v>90</v>
      </c>
      <c r="AE18" s="2">
        <f t="shared" si="3"/>
        <v>90</v>
      </c>
      <c r="AF18" s="177">
        <f t="shared" si="1"/>
        <v>0</v>
      </c>
    </row>
    <row r="19" spans="1:32" ht="15" customHeight="1" x14ac:dyDescent="0.3">
      <c r="A19" s="1">
        <v>19</v>
      </c>
      <c r="B19" s="118">
        <v>44839</v>
      </c>
      <c r="C19" s="1" t="s">
        <v>218</v>
      </c>
      <c r="D19" s="1" t="s">
        <v>254</v>
      </c>
      <c r="E19" s="178">
        <f t="shared" si="2"/>
        <v>785.98</v>
      </c>
      <c r="F19" s="2">
        <v>0</v>
      </c>
      <c r="G19" s="2">
        <f t="shared" si="0"/>
        <v>785.98</v>
      </c>
      <c r="H19" s="76">
        <v>101032</v>
      </c>
      <c r="I19" s="10" t="s">
        <v>94</v>
      </c>
      <c r="J19" s="9">
        <v>632.5</v>
      </c>
      <c r="K19" s="9" t="s">
        <v>210</v>
      </c>
      <c r="L19" s="9">
        <v>66</v>
      </c>
      <c r="M19" s="9">
        <v>43.2</v>
      </c>
      <c r="N19" s="9">
        <v>44.28</v>
      </c>
      <c r="AE19" s="2">
        <f t="shared" si="3"/>
        <v>785.98</v>
      </c>
      <c r="AF19" s="177">
        <f t="shared" si="1"/>
        <v>0</v>
      </c>
    </row>
    <row r="20" spans="1:32" ht="15" customHeight="1" x14ac:dyDescent="0.3">
      <c r="A20" s="1">
        <v>24</v>
      </c>
      <c r="B20" s="118">
        <v>44854</v>
      </c>
      <c r="C20" s="1" t="s">
        <v>232</v>
      </c>
      <c r="D20" s="1" t="s">
        <v>233</v>
      </c>
      <c r="E20" s="178">
        <f t="shared" si="2"/>
        <v>20</v>
      </c>
      <c r="F20" s="2">
        <v>0</v>
      </c>
      <c r="G20" s="2">
        <f t="shared" si="0"/>
        <v>20</v>
      </c>
      <c r="H20" s="76">
        <v>101033</v>
      </c>
      <c r="I20" s="120" t="s">
        <v>94</v>
      </c>
      <c r="P20" s="9">
        <v>20</v>
      </c>
      <c r="AE20" s="2">
        <f t="shared" ref="AE20:AE29" si="4">SUM(J20:AD20)</f>
        <v>20</v>
      </c>
      <c r="AF20" s="177">
        <f t="shared" ref="AF20:AF30" si="5">+AE20-E20</f>
        <v>0</v>
      </c>
    </row>
    <row r="21" spans="1:32" ht="15" customHeight="1" x14ac:dyDescent="0.3">
      <c r="A21" s="1">
        <v>25</v>
      </c>
      <c r="B21" s="118">
        <v>44873</v>
      </c>
      <c r="C21" s="1" t="s">
        <v>215</v>
      </c>
      <c r="D21" s="1" t="s">
        <v>93</v>
      </c>
      <c r="E21" s="178">
        <f t="shared" si="2"/>
        <v>156.25</v>
      </c>
      <c r="F21" s="2">
        <v>0</v>
      </c>
      <c r="G21" s="2">
        <f t="shared" si="0"/>
        <v>156.25</v>
      </c>
      <c r="H21" s="76">
        <v>101039</v>
      </c>
      <c r="I21" s="120" t="s">
        <v>94</v>
      </c>
      <c r="S21" s="9">
        <v>156.25</v>
      </c>
      <c r="AE21" s="2">
        <f t="shared" si="4"/>
        <v>156.25</v>
      </c>
      <c r="AF21" s="177">
        <f t="shared" si="5"/>
        <v>0</v>
      </c>
    </row>
    <row r="22" spans="1:32" ht="15" customHeight="1" x14ac:dyDescent="0.3">
      <c r="A22" s="1">
        <v>26</v>
      </c>
      <c r="B22" s="118">
        <v>44873</v>
      </c>
      <c r="C22" s="1" t="s">
        <v>234</v>
      </c>
      <c r="D22" s="1" t="s">
        <v>235</v>
      </c>
      <c r="E22" s="178">
        <f t="shared" si="2"/>
        <v>60</v>
      </c>
      <c r="F22" s="2">
        <v>0</v>
      </c>
      <c r="G22" s="2">
        <f t="shared" si="0"/>
        <v>60</v>
      </c>
      <c r="H22" s="76">
        <v>101037</v>
      </c>
      <c r="I22" s="120" t="s">
        <v>94</v>
      </c>
      <c r="AC22" s="185"/>
      <c r="AD22" s="9">
        <v>60</v>
      </c>
      <c r="AE22" s="2">
        <f t="shared" si="4"/>
        <v>60</v>
      </c>
      <c r="AF22" s="177">
        <f t="shared" si="5"/>
        <v>0</v>
      </c>
    </row>
    <row r="23" spans="1:32" ht="15" customHeight="1" x14ac:dyDescent="0.3">
      <c r="A23" s="1">
        <v>27</v>
      </c>
      <c r="B23" s="118">
        <v>44879</v>
      </c>
      <c r="C23" s="1" t="s">
        <v>236</v>
      </c>
      <c r="D23" s="1" t="s">
        <v>100</v>
      </c>
      <c r="E23" s="178">
        <f t="shared" si="2"/>
        <v>288</v>
      </c>
      <c r="F23" s="2">
        <v>48</v>
      </c>
      <c r="G23" s="2">
        <f t="shared" si="0"/>
        <v>240</v>
      </c>
      <c r="H23" s="76">
        <v>101036</v>
      </c>
      <c r="I23" s="120" t="s">
        <v>94</v>
      </c>
      <c r="Z23" s="9">
        <v>240</v>
      </c>
      <c r="AE23" s="2">
        <f t="shared" si="4"/>
        <v>240</v>
      </c>
      <c r="AF23" s="177">
        <f t="shared" si="5"/>
        <v>-48</v>
      </c>
    </row>
    <row r="24" spans="1:32" ht="15" customHeight="1" x14ac:dyDescent="0.3">
      <c r="A24" s="1">
        <v>28</v>
      </c>
      <c r="B24" s="118">
        <v>44873</v>
      </c>
      <c r="C24" s="1" t="s">
        <v>220</v>
      </c>
      <c r="D24" s="1" t="s">
        <v>93</v>
      </c>
      <c r="E24" s="178">
        <f t="shared" si="2"/>
        <v>156.25</v>
      </c>
      <c r="F24" s="2">
        <v>0</v>
      </c>
      <c r="G24" s="2">
        <f t="shared" si="0"/>
        <v>156.25</v>
      </c>
      <c r="H24" s="76">
        <v>101035</v>
      </c>
      <c r="I24" s="120" t="s">
        <v>94</v>
      </c>
      <c r="S24" s="9">
        <v>156.25</v>
      </c>
      <c r="AE24" s="2">
        <f t="shared" si="4"/>
        <v>156.25</v>
      </c>
      <c r="AF24" s="177">
        <f t="shared" si="5"/>
        <v>0</v>
      </c>
    </row>
    <row r="25" spans="1:32" ht="15" customHeight="1" x14ac:dyDescent="0.3">
      <c r="A25" s="1">
        <v>29</v>
      </c>
      <c r="B25" s="118">
        <v>44873</v>
      </c>
      <c r="C25" s="1" t="s">
        <v>220</v>
      </c>
      <c r="D25" s="1" t="s">
        <v>237</v>
      </c>
      <c r="E25" s="178">
        <f t="shared" si="2"/>
        <v>186.39</v>
      </c>
      <c r="F25" s="2">
        <v>0</v>
      </c>
      <c r="G25" s="2">
        <f t="shared" si="0"/>
        <v>186.39</v>
      </c>
      <c r="H25" s="76">
        <v>101035</v>
      </c>
      <c r="I25" s="120" t="s">
        <v>94</v>
      </c>
      <c r="X25" s="9">
        <v>186.39</v>
      </c>
      <c r="AE25" s="2">
        <f t="shared" si="4"/>
        <v>186.39</v>
      </c>
      <c r="AF25" s="177">
        <f t="shared" si="5"/>
        <v>0</v>
      </c>
    </row>
    <row r="26" spans="1:32" ht="15" customHeight="1" x14ac:dyDescent="0.3">
      <c r="A26" s="1">
        <v>30</v>
      </c>
      <c r="B26" s="118">
        <v>44867</v>
      </c>
      <c r="C26" s="1" t="s">
        <v>218</v>
      </c>
      <c r="D26" s="1" t="s">
        <v>254</v>
      </c>
      <c r="E26" s="178">
        <f t="shared" si="2"/>
        <v>339.76</v>
      </c>
      <c r="F26" s="2">
        <v>0</v>
      </c>
      <c r="G26" s="2">
        <f t="shared" si="0"/>
        <v>339.76</v>
      </c>
      <c r="H26" s="76">
        <v>101038</v>
      </c>
      <c r="I26" s="120" t="s">
        <v>94</v>
      </c>
      <c r="J26" s="9">
        <v>287.5</v>
      </c>
      <c r="K26" s="9" t="s">
        <v>210</v>
      </c>
      <c r="L26" s="9">
        <v>30</v>
      </c>
      <c r="M26" s="9">
        <v>13.5</v>
      </c>
      <c r="N26" s="9">
        <v>8.76</v>
      </c>
      <c r="AE26" s="2">
        <f t="shared" si="4"/>
        <v>339.76</v>
      </c>
      <c r="AF26" s="177">
        <f t="shared" si="5"/>
        <v>0</v>
      </c>
    </row>
    <row r="27" spans="1:32" ht="15" customHeight="1" x14ac:dyDescent="0.3">
      <c r="A27" s="1">
        <v>34</v>
      </c>
      <c r="B27" s="118">
        <v>44882</v>
      </c>
      <c r="C27" s="1" t="s">
        <v>238</v>
      </c>
      <c r="D27" s="1" t="s">
        <v>239</v>
      </c>
      <c r="E27" s="178">
        <f t="shared" si="2"/>
        <v>500</v>
      </c>
      <c r="F27" s="2">
        <v>0</v>
      </c>
      <c r="G27" s="2">
        <f t="shared" si="0"/>
        <v>500</v>
      </c>
      <c r="H27" s="76">
        <v>101041</v>
      </c>
      <c r="I27" s="120" t="s">
        <v>94</v>
      </c>
      <c r="V27" s="9">
        <v>500</v>
      </c>
      <c r="AE27" s="2">
        <f t="shared" si="4"/>
        <v>500</v>
      </c>
      <c r="AF27" s="177">
        <f t="shared" si="5"/>
        <v>0</v>
      </c>
    </row>
    <row r="28" spans="1:32" ht="15" customHeight="1" x14ac:dyDescent="0.3">
      <c r="A28" s="1">
        <v>35</v>
      </c>
      <c r="B28" s="118">
        <v>44910</v>
      </c>
      <c r="C28" s="1" t="s">
        <v>240</v>
      </c>
      <c r="D28" s="1" t="s">
        <v>241</v>
      </c>
      <c r="E28" s="178">
        <f t="shared" si="2"/>
        <v>94</v>
      </c>
      <c r="F28" s="2">
        <v>0</v>
      </c>
      <c r="G28" s="2">
        <f t="shared" si="0"/>
        <v>94</v>
      </c>
      <c r="H28" s="76">
        <v>101040</v>
      </c>
      <c r="I28" s="10" t="s">
        <v>94</v>
      </c>
      <c r="S28" s="9">
        <v>94</v>
      </c>
      <c r="AE28" s="2">
        <f t="shared" si="4"/>
        <v>94</v>
      </c>
      <c r="AF28" s="177">
        <f t="shared" si="5"/>
        <v>0</v>
      </c>
    </row>
    <row r="29" spans="1:32" ht="15" customHeight="1" x14ac:dyDescent="0.3">
      <c r="A29" s="1">
        <v>36</v>
      </c>
      <c r="B29" s="118">
        <v>44930</v>
      </c>
      <c r="C29" s="1" t="s">
        <v>218</v>
      </c>
      <c r="D29" s="1" t="s">
        <v>254</v>
      </c>
      <c r="E29" s="178">
        <f t="shared" si="2"/>
        <v>500</v>
      </c>
      <c r="F29" s="2">
        <v>0</v>
      </c>
      <c r="G29" s="2">
        <f t="shared" si="0"/>
        <v>500</v>
      </c>
      <c r="H29" s="76">
        <v>101043</v>
      </c>
      <c r="I29" s="10" t="s">
        <v>249</v>
      </c>
      <c r="J29" s="9">
        <v>500</v>
      </c>
      <c r="AE29" s="2">
        <f t="shared" si="4"/>
        <v>500</v>
      </c>
      <c r="AF29" s="177">
        <f t="shared" si="5"/>
        <v>0</v>
      </c>
    </row>
    <row r="30" spans="1:32" ht="15" customHeight="1" x14ac:dyDescent="0.3">
      <c r="A30" s="1">
        <v>37</v>
      </c>
      <c r="B30" s="118">
        <v>44930</v>
      </c>
      <c r="C30" s="1" t="s">
        <v>218</v>
      </c>
      <c r="D30" s="1" t="s">
        <v>254</v>
      </c>
      <c r="E30" s="178">
        <f t="shared" si="2"/>
        <v>278.99</v>
      </c>
      <c r="F30" s="2">
        <v>0</v>
      </c>
      <c r="G30" s="2">
        <f t="shared" si="0"/>
        <v>278.99</v>
      </c>
      <c r="H30" s="76">
        <v>101044</v>
      </c>
      <c r="I30" s="10" t="s">
        <v>249</v>
      </c>
      <c r="J30" s="9">
        <v>187.5</v>
      </c>
      <c r="L30" s="9">
        <v>54</v>
      </c>
      <c r="M30" s="9">
        <v>13.5</v>
      </c>
      <c r="N30" s="9">
        <v>23.99</v>
      </c>
      <c r="AE30" s="2">
        <f>SUM(J30:AD30)</f>
        <v>278.99</v>
      </c>
      <c r="AF30" s="2">
        <f t="shared" si="5"/>
        <v>0</v>
      </c>
    </row>
    <row r="31" spans="1:32" ht="15" customHeight="1" x14ac:dyDescent="0.3">
      <c r="A31" s="1">
        <v>41</v>
      </c>
      <c r="B31" s="118">
        <v>44939</v>
      </c>
      <c r="C31" s="1" t="s">
        <v>250</v>
      </c>
      <c r="D31" s="1" t="s">
        <v>251</v>
      </c>
      <c r="E31" s="178">
        <f t="shared" si="2"/>
        <v>115</v>
      </c>
      <c r="F31" s="2">
        <v>0</v>
      </c>
      <c r="G31" s="2">
        <f t="shared" si="0"/>
        <v>115</v>
      </c>
      <c r="H31" s="76">
        <v>101042</v>
      </c>
      <c r="I31" s="10" t="s">
        <v>249</v>
      </c>
      <c r="W31" s="9">
        <v>115</v>
      </c>
      <c r="AE31" s="2">
        <v>115</v>
      </c>
      <c r="AF31" s="2"/>
    </row>
    <row r="32" spans="1:32" ht="15" customHeight="1" x14ac:dyDescent="0.3">
      <c r="A32" s="1">
        <v>44</v>
      </c>
      <c r="B32" s="118">
        <v>44993</v>
      </c>
      <c r="C32" s="1" t="s">
        <v>218</v>
      </c>
      <c r="D32" s="1" t="s">
        <v>254</v>
      </c>
      <c r="E32" s="178">
        <f t="shared" si="2"/>
        <v>400</v>
      </c>
      <c r="F32" s="2">
        <v>0</v>
      </c>
      <c r="G32" s="2">
        <f t="shared" si="0"/>
        <v>400</v>
      </c>
      <c r="H32" s="76">
        <v>101047</v>
      </c>
      <c r="I32" s="10" t="s">
        <v>249</v>
      </c>
      <c r="J32" s="9">
        <v>400</v>
      </c>
      <c r="AE32" s="2">
        <v>400</v>
      </c>
      <c r="AF32" s="2"/>
    </row>
    <row r="33" spans="1:32" ht="15" customHeight="1" x14ac:dyDescent="0.3">
      <c r="A33" s="1">
        <v>45</v>
      </c>
      <c r="B33" s="118">
        <v>44993</v>
      </c>
      <c r="C33" s="1" t="s">
        <v>218</v>
      </c>
      <c r="D33" s="1" t="s">
        <v>254</v>
      </c>
      <c r="E33" s="178">
        <f t="shared" si="2"/>
        <v>224.22</v>
      </c>
      <c r="F33" s="2">
        <v>0</v>
      </c>
      <c r="G33" s="2">
        <f t="shared" si="0"/>
        <v>224.22</v>
      </c>
      <c r="H33" s="76">
        <v>101050</v>
      </c>
      <c r="I33" s="10" t="s">
        <v>249</v>
      </c>
      <c r="J33" s="9">
        <v>162.5</v>
      </c>
      <c r="L33" s="9">
        <v>54</v>
      </c>
      <c r="N33" s="9">
        <v>7.72</v>
      </c>
      <c r="AE33" s="2">
        <f>SUM(J33:AD33)</f>
        <v>224.22</v>
      </c>
      <c r="AF33" s="2"/>
    </row>
    <row r="34" spans="1:32" ht="15" customHeight="1" x14ac:dyDescent="0.3">
      <c r="A34" s="1">
        <v>46</v>
      </c>
      <c r="B34" s="118">
        <v>44985</v>
      </c>
      <c r="C34" s="1" t="s">
        <v>267</v>
      </c>
      <c r="D34" s="1" t="s">
        <v>268</v>
      </c>
      <c r="E34" s="178">
        <f t="shared" si="2"/>
        <v>267.83999999999997</v>
      </c>
      <c r="F34" s="2">
        <v>44.64</v>
      </c>
      <c r="G34" s="2">
        <f t="shared" si="0"/>
        <v>223.2</v>
      </c>
      <c r="H34" s="76">
        <v>101051</v>
      </c>
      <c r="Y34" s="9">
        <v>223.2</v>
      </c>
      <c r="AE34" s="2">
        <v>267.83999999999997</v>
      </c>
      <c r="AF34" s="2"/>
    </row>
    <row r="35" spans="1:32" ht="15" customHeight="1" x14ac:dyDescent="0.3">
      <c r="B35" s="118"/>
      <c r="AE35" s="2"/>
      <c r="AF35" s="2"/>
    </row>
    <row r="36" spans="1:32" ht="15" customHeight="1" x14ac:dyDescent="0.3">
      <c r="B36" s="118"/>
      <c r="AE36" s="2"/>
      <c r="AF36" s="2"/>
    </row>
    <row r="37" spans="1:32" ht="15" customHeight="1" x14ac:dyDescent="0.3">
      <c r="B37" s="118"/>
      <c r="D37" s="2" t="s">
        <v>270</v>
      </c>
      <c r="AE37" s="2"/>
      <c r="AF37" s="2"/>
    </row>
    <row r="38" spans="1:32" ht="15" customHeight="1" x14ac:dyDescent="0.3">
      <c r="B38" s="118"/>
      <c r="AE38" s="2"/>
      <c r="AF38" s="2"/>
    </row>
    <row r="39" spans="1:32" ht="15" customHeight="1" x14ac:dyDescent="0.3">
      <c r="B39" s="118"/>
      <c r="AE39" s="2"/>
      <c r="AF39" s="2"/>
    </row>
    <row r="40" spans="1:32" ht="15" customHeight="1" x14ac:dyDescent="0.3">
      <c r="B40" s="118"/>
      <c r="AE40" s="2"/>
      <c r="AF40" s="2"/>
    </row>
    <row r="41" spans="1:32" ht="15" customHeight="1" x14ac:dyDescent="0.3">
      <c r="B41" s="118"/>
      <c r="AE41" s="2"/>
      <c r="AF41" s="2"/>
    </row>
    <row r="42" spans="1:32" ht="15" customHeight="1" x14ac:dyDescent="0.3">
      <c r="B42" s="118"/>
      <c r="AE42" s="2"/>
      <c r="AF42" s="2"/>
    </row>
    <row r="43" spans="1:32" ht="15" customHeight="1" x14ac:dyDescent="0.3">
      <c r="A43" s="1" t="s">
        <v>210</v>
      </c>
      <c r="B43" s="118"/>
      <c r="AE43" s="2"/>
      <c r="AF43" s="2"/>
    </row>
    <row r="44" spans="1:32" ht="15" customHeight="1" thickBot="1" x14ac:dyDescent="0.35">
      <c r="E44" s="6">
        <f>SUM(E5:E34)</f>
        <v>8357.8700000000008</v>
      </c>
      <c r="F44" s="6">
        <f>SUM(F5:F34)</f>
        <v>279.72999999999996</v>
      </c>
      <c r="G44" s="6">
        <f>SUM(G5:G34)</f>
        <v>8078.14</v>
      </c>
      <c r="J44" s="7">
        <f>SUM(J5:J36)</f>
        <v>2687</v>
      </c>
      <c r="K44" s="7">
        <f t="shared" ref="K44:AD44" si="6">SUM(K5:K36)</f>
        <v>0</v>
      </c>
      <c r="L44" s="7">
        <f t="shared" si="6"/>
        <v>258</v>
      </c>
      <c r="M44" s="7">
        <f t="shared" si="6"/>
        <v>97.2</v>
      </c>
      <c r="N44" s="7">
        <f t="shared" si="6"/>
        <v>94.83</v>
      </c>
      <c r="O44" s="7">
        <f t="shared" si="6"/>
        <v>100</v>
      </c>
      <c r="P44" s="7">
        <f t="shared" si="6"/>
        <v>217.8</v>
      </c>
      <c r="Q44" s="7">
        <f t="shared" si="6"/>
        <v>90</v>
      </c>
      <c r="R44" s="7">
        <f t="shared" si="6"/>
        <v>49.99</v>
      </c>
      <c r="S44" s="7">
        <f t="shared" si="6"/>
        <v>2089</v>
      </c>
      <c r="T44" s="7">
        <f t="shared" si="6"/>
        <v>0</v>
      </c>
      <c r="U44" s="7">
        <f t="shared" si="6"/>
        <v>629.29</v>
      </c>
      <c r="V44" s="7">
        <f t="shared" si="6"/>
        <v>700</v>
      </c>
      <c r="W44" s="7">
        <f t="shared" si="6"/>
        <v>115</v>
      </c>
      <c r="X44" s="7">
        <f t="shared" si="6"/>
        <v>203.63</v>
      </c>
      <c r="Y44" s="7">
        <f t="shared" si="6"/>
        <v>446.4</v>
      </c>
      <c r="Z44" s="7">
        <f t="shared" si="6"/>
        <v>240</v>
      </c>
      <c r="AA44" s="7">
        <f t="shared" si="6"/>
        <v>0</v>
      </c>
      <c r="AB44" s="7">
        <f t="shared" si="6"/>
        <v>0</v>
      </c>
      <c r="AC44" s="7">
        <f t="shared" si="6"/>
        <v>0</v>
      </c>
      <c r="AD44" s="7">
        <f t="shared" si="6"/>
        <v>60</v>
      </c>
      <c r="AE44" s="7">
        <f>SUM(J44:AD44)</f>
        <v>8078.1399999999994</v>
      </c>
    </row>
    <row r="45" spans="1:32" ht="15" customHeight="1" thickTop="1" x14ac:dyDescent="0.3">
      <c r="E45" s="32"/>
      <c r="F45" s="32"/>
      <c r="G45" s="3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2" s="5" customFormat="1" ht="15" customHeight="1" x14ac:dyDescent="0.3">
      <c r="B46" s="167" t="s">
        <v>16</v>
      </c>
      <c r="E46" s="7">
        <f>E44</f>
        <v>8357.8700000000008</v>
      </c>
      <c r="F46" s="7">
        <f>F44</f>
        <v>279.72999999999996</v>
      </c>
      <c r="G46" s="7">
        <f>G44</f>
        <v>8078.14</v>
      </c>
      <c r="H46" s="78"/>
      <c r="I46" s="8"/>
      <c r="J46" s="7">
        <f>J44</f>
        <v>2687</v>
      </c>
      <c r="K46" s="7">
        <f t="shared" ref="K46:AD46" si="7">K44</f>
        <v>0</v>
      </c>
      <c r="L46" s="182">
        <f>L44</f>
        <v>258</v>
      </c>
      <c r="M46" s="182">
        <f t="shared" si="7"/>
        <v>97.2</v>
      </c>
      <c r="N46" s="7">
        <f t="shared" si="7"/>
        <v>94.83</v>
      </c>
      <c r="O46" s="7">
        <f t="shared" si="7"/>
        <v>100</v>
      </c>
      <c r="P46" s="7">
        <f t="shared" si="7"/>
        <v>217.8</v>
      </c>
      <c r="Q46" s="7">
        <f t="shared" si="7"/>
        <v>90</v>
      </c>
      <c r="R46" s="184">
        <f>R44</f>
        <v>49.99</v>
      </c>
      <c r="S46" s="7">
        <f t="shared" si="7"/>
        <v>2089</v>
      </c>
      <c r="T46" s="7">
        <f t="shared" si="7"/>
        <v>0</v>
      </c>
      <c r="U46" s="7">
        <f t="shared" si="7"/>
        <v>629.29</v>
      </c>
      <c r="V46" s="7">
        <f t="shared" si="7"/>
        <v>700</v>
      </c>
      <c r="W46" s="7">
        <f t="shared" si="7"/>
        <v>115</v>
      </c>
      <c r="X46" s="7">
        <f t="shared" si="7"/>
        <v>203.63</v>
      </c>
      <c r="Y46" s="7">
        <f>Y44</f>
        <v>446.4</v>
      </c>
      <c r="Z46" s="7">
        <f>Z44</f>
        <v>240</v>
      </c>
      <c r="AA46" s="7">
        <f>AA44</f>
        <v>0</v>
      </c>
      <c r="AB46" s="7">
        <f>AB44</f>
        <v>0</v>
      </c>
      <c r="AC46" s="7">
        <f>AC44</f>
        <v>0</v>
      </c>
      <c r="AD46" s="7">
        <f t="shared" si="7"/>
        <v>60</v>
      </c>
      <c r="AE46" s="7">
        <f>SUM(J46:AD46)</f>
        <v>8078.1399999999994</v>
      </c>
    </row>
    <row r="48" spans="1:32" s="5" customFormat="1" ht="15" customHeight="1" x14ac:dyDescent="0.3">
      <c r="B48" s="167" t="s">
        <v>17</v>
      </c>
      <c r="E48" s="32"/>
      <c r="F48" s="32"/>
      <c r="G48" s="32"/>
      <c r="H48" s="78"/>
      <c r="I48" s="8"/>
      <c r="J48" s="7" t="s">
        <v>34</v>
      </c>
      <c r="K48" s="7"/>
      <c r="L48" s="7"/>
      <c r="M48" s="7">
        <f>SUM(J46:M46)</f>
        <v>3042.2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 t="s">
        <v>35</v>
      </c>
      <c r="AC48" s="7"/>
      <c r="AD48" s="7">
        <f>SUM(N46:AD46)+F46</f>
        <v>5315.6699999999992</v>
      </c>
    </row>
  </sheetData>
  <mergeCells count="2">
    <mergeCell ref="J2:M2"/>
    <mergeCell ref="N2:AD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9"/>
  <sheetViews>
    <sheetView zoomScale="80" zoomScaleNormal="80" workbookViewId="0">
      <selection activeCell="D28" sqref="D28"/>
    </sheetView>
  </sheetViews>
  <sheetFormatPr defaultRowHeight="14.4" x14ac:dyDescent="0.3"/>
  <cols>
    <col min="1" max="1" width="52.109375" customWidth="1"/>
    <col min="2" max="2" width="13.44140625" customWidth="1"/>
    <col min="3" max="3" width="19.109375" style="17" bestFit="1" customWidth="1"/>
    <col min="4" max="4" width="13.44140625" style="18" customWidth="1"/>
    <col min="5" max="5" width="17.33203125" customWidth="1"/>
  </cols>
  <sheetData>
    <row r="1" spans="1:4" ht="17.399999999999999" x14ac:dyDescent="0.3">
      <c r="A1" s="190" t="s">
        <v>82</v>
      </c>
      <c r="B1" s="190"/>
      <c r="C1" s="190"/>
      <c r="D1" s="190"/>
    </row>
    <row r="2" spans="1:4" ht="17.399999999999999" x14ac:dyDescent="0.3">
      <c r="A2" s="190" t="s">
        <v>36</v>
      </c>
      <c r="B2" s="190"/>
      <c r="C2" s="190"/>
      <c r="D2" s="190"/>
    </row>
    <row r="4" spans="1:4" x14ac:dyDescent="0.3">
      <c r="A4" s="19" t="s">
        <v>244</v>
      </c>
      <c r="B4" s="19"/>
      <c r="C4" s="18"/>
    </row>
    <row r="5" spans="1:4" x14ac:dyDescent="0.3">
      <c r="A5" s="20"/>
      <c r="B5" s="20"/>
      <c r="C5" s="18"/>
    </row>
    <row r="6" spans="1:4" x14ac:dyDescent="0.3">
      <c r="A6" s="20" t="s">
        <v>245</v>
      </c>
      <c r="B6" s="20"/>
      <c r="C6" s="165" t="s">
        <v>246</v>
      </c>
    </row>
    <row r="7" spans="1:4" x14ac:dyDescent="0.3">
      <c r="A7" s="20"/>
      <c r="B7" s="20"/>
      <c r="C7" s="18"/>
    </row>
    <row r="8" spans="1:4" x14ac:dyDescent="0.3">
      <c r="A8" s="19" t="s">
        <v>257</v>
      </c>
      <c r="B8" s="19"/>
      <c r="C8" s="18"/>
    </row>
    <row r="9" spans="1:4" x14ac:dyDescent="0.3">
      <c r="A9" s="21"/>
      <c r="B9" s="21"/>
      <c r="C9" s="18"/>
    </row>
    <row r="10" spans="1:4" x14ac:dyDescent="0.3">
      <c r="A10" s="20" t="s">
        <v>88</v>
      </c>
      <c r="B10" s="20"/>
      <c r="C10" s="105">
        <v>8478.15</v>
      </c>
    </row>
    <row r="11" spans="1:4" x14ac:dyDescent="0.3">
      <c r="A11" s="20" t="s">
        <v>89</v>
      </c>
      <c r="B11" s="20"/>
      <c r="C11" s="105">
        <v>2047.81</v>
      </c>
    </row>
    <row r="12" spans="1:4" x14ac:dyDescent="0.3">
      <c r="A12" s="20" t="s">
        <v>89</v>
      </c>
      <c r="B12" s="20"/>
      <c r="C12" s="105">
        <v>158.65</v>
      </c>
    </row>
    <row r="13" spans="1:4" x14ac:dyDescent="0.3">
      <c r="A13" s="20"/>
      <c r="B13" s="20"/>
      <c r="C13" s="22"/>
      <c r="D13" s="18">
        <f>SUM(C10:C12)</f>
        <v>10684.609999999999</v>
      </c>
    </row>
    <row r="14" spans="1:4" x14ac:dyDescent="0.3">
      <c r="A14" s="20"/>
      <c r="B14" s="20"/>
      <c r="C14" s="18"/>
    </row>
    <row r="15" spans="1:4" x14ac:dyDescent="0.3">
      <c r="A15" s="20" t="s">
        <v>37</v>
      </c>
      <c r="B15" s="20"/>
      <c r="C15" s="18">
        <v>267.83999999999997</v>
      </c>
    </row>
    <row r="16" spans="1:4" x14ac:dyDescent="0.3">
      <c r="A16" s="20" t="s">
        <v>38</v>
      </c>
      <c r="B16" s="103"/>
      <c r="C16" s="104"/>
    </row>
    <row r="17" spans="1:4" x14ac:dyDescent="0.3">
      <c r="A17" s="20"/>
      <c r="B17" s="20"/>
      <c r="C17" s="20"/>
    </row>
    <row r="18" spans="1:4" x14ac:dyDescent="0.3">
      <c r="A18" s="20"/>
      <c r="B18" s="79"/>
      <c r="C18" s="80"/>
    </row>
    <row r="19" spans="1:4" x14ac:dyDescent="0.3">
      <c r="A19" s="20"/>
      <c r="B19" s="20"/>
      <c r="C19" s="22"/>
      <c r="D19" s="18">
        <f>SUM(C15:C18)</f>
        <v>267.83999999999997</v>
      </c>
    </row>
    <row r="20" spans="1:4" x14ac:dyDescent="0.3">
      <c r="A20" s="20"/>
      <c r="B20" s="20"/>
      <c r="C20" s="18"/>
    </row>
    <row r="21" spans="1:4" ht="15" thickBot="1" x14ac:dyDescent="0.35">
      <c r="A21" s="20" t="s">
        <v>258</v>
      </c>
      <c r="B21" s="20"/>
      <c r="C21" s="18"/>
      <c r="D21" s="23">
        <f>+D13-D19</f>
        <v>10416.769999999999</v>
      </c>
    </row>
    <row r="22" spans="1:4" ht="15" thickTop="1" x14ac:dyDescent="0.3">
      <c r="A22" s="20"/>
      <c r="B22" s="20"/>
      <c r="C22" s="18"/>
    </row>
    <row r="23" spans="1:4" x14ac:dyDescent="0.3">
      <c r="A23" s="20"/>
      <c r="B23" s="20"/>
      <c r="C23" s="18"/>
      <c r="D23" s="24"/>
    </row>
    <row r="24" spans="1:4" x14ac:dyDescent="0.3">
      <c r="A24" s="19" t="s">
        <v>39</v>
      </c>
      <c r="B24" s="20"/>
      <c r="C24" s="18"/>
      <c r="D24" s="24"/>
    </row>
    <row r="25" spans="1:4" x14ac:dyDescent="0.3">
      <c r="A25" s="20"/>
      <c r="B25" s="20"/>
      <c r="C25" s="18"/>
      <c r="D25" s="24"/>
    </row>
    <row r="26" spans="1:4" x14ac:dyDescent="0.3">
      <c r="A26" s="20" t="s">
        <v>243</v>
      </c>
      <c r="B26" s="20"/>
      <c r="C26" s="18"/>
      <c r="D26" s="105">
        <v>9850.51</v>
      </c>
    </row>
    <row r="27" spans="1:4" x14ac:dyDescent="0.3">
      <c r="A27" s="20" t="s">
        <v>40</v>
      </c>
      <c r="B27" s="20"/>
      <c r="C27" s="18"/>
      <c r="D27" s="30">
        <v>8924.1299999999992</v>
      </c>
    </row>
    <row r="28" spans="1:4" x14ac:dyDescent="0.3">
      <c r="A28" s="20" t="s">
        <v>41</v>
      </c>
      <c r="B28" s="20"/>
      <c r="C28" s="18"/>
      <c r="D28" s="30">
        <f>SUM(Payments!E5:E34)</f>
        <v>8357.8700000000008</v>
      </c>
    </row>
    <row r="29" spans="1:4" x14ac:dyDescent="0.3">
      <c r="A29" s="20"/>
      <c r="B29" s="20"/>
      <c r="C29" s="18"/>
      <c r="D29" s="24"/>
    </row>
    <row r="30" spans="1:4" s="26" customFormat="1" thickBot="1" x14ac:dyDescent="0.3">
      <c r="A30" s="20" t="s">
        <v>269</v>
      </c>
      <c r="B30" s="25"/>
      <c r="C30" s="18"/>
      <c r="D30" s="23">
        <f>+D26+D27-D28</f>
        <v>10416.769999999999</v>
      </c>
    </row>
    <row r="31" spans="1:4" ht="15" thickTop="1" x14ac:dyDescent="0.3"/>
    <row r="32" spans="1:4" x14ac:dyDescent="0.3">
      <c r="A32" s="26"/>
      <c r="B32" s="26"/>
    </row>
    <row r="33" spans="1:5" x14ac:dyDescent="0.3">
      <c r="A33" s="26"/>
      <c r="B33" s="26"/>
      <c r="D33" s="18">
        <f>D30-D21</f>
        <v>0</v>
      </c>
    </row>
    <row r="34" spans="1:5" ht="18" x14ac:dyDescent="0.35">
      <c r="A34" s="26"/>
      <c r="B34" s="26"/>
      <c r="E34" s="27"/>
    </row>
    <row r="35" spans="1:5" ht="18" x14ac:dyDescent="0.35">
      <c r="E35" s="27"/>
    </row>
    <row r="36" spans="1:5" ht="18" x14ac:dyDescent="0.35">
      <c r="E36" s="28"/>
    </row>
    <row r="37" spans="1:5" ht="18" x14ac:dyDescent="0.35">
      <c r="A37" s="29"/>
      <c r="B37" s="29"/>
      <c r="E37" s="28"/>
    </row>
    <row r="38" spans="1:5" ht="18" x14ac:dyDescent="0.35">
      <c r="E38" s="28"/>
    </row>
    <row r="39" spans="1:5" ht="18" x14ac:dyDescent="0.35">
      <c r="E39" s="2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70"/>
  <sheetViews>
    <sheetView topLeftCell="A31" zoomScale="90" zoomScaleNormal="90" workbookViewId="0">
      <selection activeCell="B37" sqref="B17:B37"/>
    </sheetView>
  </sheetViews>
  <sheetFormatPr defaultColWidth="12.5546875" defaultRowHeight="18" x14ac:dyDescent="0.35"/>
  <cols>
    <col min="1" max="1" width="43" style="27" customWidth="1"/>
    <col min="2" max="2" width="17.33203125" style="107" customWidth="1"/>
    <col min="3" max="3" width="16.33203125" style="111" bestFit="1" customWidth="1"/>
    <col min="4" max="4" width="16" style="110" bestFit="1" customWidth="1"/>
    <col min="5" max="6" width="12.5546875" style="53"/>
    <col min="7" max="7" width="14.33203125" style="52" bestFit="1" customWidth="1"/>
    <col min="8" max="8" width="14.33203125" style="52" hidden="1" customWidth="1"/>
    <col min="9" max="9" width="14.33203125" style="52" customWidth="1"/>
    <col min="10" max="10" width="12.6640625" style="52" bestFit="1" customWidth="1"/>
    <col min="11" max="11" width="10.5546875" style="52" bestFit="1" customWidth="1"/>
    <col min="12" max="12" width="13.88671875" style="52" customWidth="1"/>
    <col min="13" max="13" width="10.5546875" style="52" bestFit="1" customWidth="1"/>
    <col min="14" max="14" width="13.44140625" style="52" customWidth="1"/>
    <col min="15" max="15" width="12.6640625" style="52" customWidth="1"/>
    <col min="16" max="16" width="10.5546875" style="52" bestFit="1" customWidth="1"/>
    <col min="17" max="17" width="12.6640625" style="52" bestFit="1" customWidth="1"/>
    <col min="18" max="18" width="11.88671875" style="52" bestFit="1" customWidth="1"/>
    <col min="19" max="19" width="11.5546875" style="52" customWidth="1"/>
    <col min="20" max="20" width="15.6640625" style="27" bestFit="1" customWidth="1"/>
    <col min="21" max="21" width="10.5546875" style="27" bestFit="1" customWidth="1"/>
    <col min="22" max="16384" width="12.5546875" style="27"/>
  </cols>
  <sheetData>
    <row r="1" spans="1:19" s="49" customFormat="1" x14ac:dyDescent="0.35">
      <c r="A1" s="191" t="s">
        <v>82</v>
      </c>
      <c r="B1" s="191"/>
      <c r="C1" s="191"/>
      <c r="D1" s="191"/>
      <c r="E1" s="48"/>
      <c r="F1" s="48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s="49" customFormat="1" x14ac:dyDescent="0.35">
      <c r="A2" s="191" t="s">
        <v>196</v>
      </c>
      <c r="B2" s="191"/>
      <c r="C2" s="191"/>
      <c r="D2" s="191"/>
      <c r="E2" s="48"/>
      <c r="F2" s="48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49" customFormat="1" x14ac:dyDescent="0.35">
      <c r="A3" s="192"/>
      <c r="B3" s="192"/>
      <c r="C3" s="192"/>
      <c r="D3" s="192"/>
      <c r="E3" s="48"/>
      <c r="F3" s="4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s="49" customFormat="1" x14ac:dyDescent="0.35">
      <c r="A4" s="96"/>
      <c r="B4" s="106" t="s">
        <v>259</v>
      </c>
      <c r="C4" s="169" t="s">
        <v>42</v>
      </c>
      <c r="D4" s="113" t="s">
        <v>197</v>
      </c>
      <c r="E4" s="48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s="49" customFormat="1" x14ac:dyDescent="0.35">
      <c r="A5" s="50" t="s">
        <v>43</v>
      </c>
      <c r="B5" s="11"/>
      <c r="C5" s="168" t="s">
        <v>259</v>
      </c>
      <c r="D5" s="114"/>
      <c r="E5" s="48"/>
      <c r="F5" s="4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x14ac:dyDescent="0.35">
      <c r="A6" s="51" t="str">
        <f>Receipts!K3</f>
        <v>Precept</v>
      </c>
      <c r="B6" s="107">
        <f>Receipts!K30</f>
        <v>8450</v>
      </c>
      <c r="C6" s="111">
        <v>8450</v>
      </c>
      <c r="D6" s="115">
        <v>6308.55</v>
      </c>
    </row>
    <row r="7" spans="1:19" x14ac:dyDescent="0.35">
      <c r="A7" s="54" t="s">
        <v>84</v>
      </c>
      <c r="B7" s="107">
        <f>Receipts!M30</f>
        <v>0</v>
      </c>
      <c r="C7" s="111">
        <v>20</v>
      </c>
      <c r="D7" s="115">
        <v>0</v>
      </c>
    </row>
    <row r="8" spans="1:19" x14ac:dyDescent="0.35">
      <c r="A8" s="54" t="str">
        <f>Receipts!N3</f>
        <v>Wayleave</v>
      </c>
      <c r="B8" s="107">
        <f>Receipts!N30</f>
        <v>19.920000000000002</v>
      </c>
      <c r="C8" s="111">
        <v>18</v>
      </c>
      <c r="D8" s="115">
        <v>19.920000000000002</v>
      </c>
    </row>
    <row r="9" spans="1:19" x14ac:dyDescent="0.35">
      <c r="A9" s="54" t="s">
        <v>101</v>
      </c>
      <c r="C9" s="111">
        <v>0</v>
      </c>
      <c r="D9" s="115">
        <v>0</v>
      </c>
    </row>
    <row r="10" spans="1:19" x14ac:dyDescent="0.35">
      <c r="A10" s="51" t="str">
        <f>Receipts!O3</f>
        <v>Other</v>
      </c>
      <c r="B10" s="107">
        <f>Receipts!O30</f>
        <v>375</v>
      </c>
      <c r="C10" s="111">
        <v>0</v>
      </c>
      <c r="D10" s="115">
        <v>0</v>
      </c>
    </row>
    <row r="11" spans="1:19" x14ac:dyDescent="0.35">
      <c r="A11" s="51" t="str">
        <f>Receipts!P3</f>
        <v>Interest</v>
      </c>
      <c r="B11" s="107">
        <f>Receipts!P30</f>
        <v>4.8100000000000005</v>
      </c>
      <c r="C11" s="111">
        <v>0.2</v>
      </c>
      <c r="D11" s="115">
        <v>0.99</v>
      </c>
    </row>
    <row r="12" spans="1:19" x14ac:dyDescent="0.35">
      <c r="A12" s="51" t="s">
        <v>44</v>
      </c>
      <c r="B12" s="107" t="str">
        <f>Receipts!Q30</f>
        <v xml:space="preserve"> </v>
      </c>
      <c r="C12" s="111">
        <v>274.8</v>
      </c>
      <c r="D12" s="115">
        <v>180.32</v>
      </c>
    </row>
    <row r="13" spans="1:19" x14ac:dyDescent="0.35">
      <c r="A13" s="55" t="s">
        <v>87</v>
      </c>
      <c r="B13" s="107">
        <f>Receipts!L30</f>
        <v>74.400000000000006</v>
      </c>
      <c r="C13" s="111">
        <v>70</v>
      </c>
      <c r="D13" s="116">
        <v>0</v>
      </c>
    </row>
    <row r="14" spans="1:19" s="49" customFormat="1" ht="18.600000000000001" thickBot="1" x14ac:dyDescent="0.4">
      <c r="A14" s="50" t="s">
        <v>45</v>
      </c>
      <c r="B14" s="108">
        <f>SUM(B6:B13)</f>
        <v>8924.1299999999992</v>
      </c>
      <c r="C14" s="112">
        <f>SUM(C6:C13)</f>
        <v>8833</v>
      </c>
      <c r="D14" s="74">
        <f>SUM(D6:D13)</f>
        <v>6509.78</v>
      </c>
      <c r="E14" s="48"/>
      <c r="F14" s="48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8.600000000000001" thickTop="1" x14ac:dyDescent="0.35"/>
    <row r="16" spans="1:19" s="49" customFormat="1" x14ac:dyDescent="0.35">
      <c r="A16" s="56" t="s">
        <v>46</v>
      </c>
      <c r="B16" s="11"/>
      <c r="C16" s="170"/>
      <c r="D16" s="114"/>
      <c r="E16" s="48"/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4" x14ac:dyDescent="0.35">
      <c r="A17" s="73" t="str">
        <f>Payments!J3</f>
        <v>Clerk Salary</v>
      </c>
      <c r="B17" s="109">
        <f>Payments!J46</f>
        <v>2687</v>
      </c>
      <c r="C17" s="111">
        <v>2850</v>
      </c>
      <c r="D17" s="115">
        <v>2812.43</v>
      </c>
    </row>
    <row r="18" spans="1:4" x14ac:dyDescent="0.35">
      <c r="A18" s="73" t="str">
        <f>Payments!K3</f>
        <v>HMRC</v>
      </c>
      <c r="B18" s="109">
        <f>Payments!K46</f>
        <v>0</v>
      </c>
      <c r="C18" s="111">
        <v>250</v>
      </c>
      <c r="D18" s="115">
        <v>10.199999999999999</v>
      </c>
    </row>
    <row r="19" spans="1:4" x14ac:dyDescent="0.35">
      <c r="A19" s="73" t="s">
        <v>219</v>
      </c>
      <c r="B19" s="109">
        <f>Payments!L46</f>
        <v>258</v>
      </c>
      <c r="C19" s="111">
        <v>600</v>
      </c>
      <c r="D19" s="115"/>
    </row>
    <row r="20" spans="1:4" x14ac:dyDescent="0.35">
      <c r="A20" s="51" t="str">
        <f>Payments!M3</f>
        <v>Mileage</v>
      </c>
      <c r="B20" s="109">
        <f>Payments!M46</f>
        <v>97.2</v>
      </c>
      <c r="C20" s="111">
        <v>0</v>
      </c>
      <c r="D20" s="115">
        <v>0</v>
      </c>
    </row>
    <row r="21" spans="1:4" x14ac:dyDescent="0.35">
      <c r="A21" s="51" t="str">
        <f>Payments!N3</f>
        <v>Printing/postage stamps</v>
      </c>
      <c r="B21" s="109">
        <f>Payments!N46</f>
        <v>94.83</v>
      </c>
      <c r="C21" s="111">
        <v>0</v>
      </c>
      <c r="D21" s="115">
        <v>594.4</v>
      </c>
    </row>
    <row r="22" spans="1:4" x14ac:dyDescent="0.35">
      <c r="A22" s="51" t="str">
        <f>Payments!O3</f>
        <v>Training</v>
      </c>
      <c r="B22" s="109">
        <f>Payments!O46</f>
        <v>100</v>
      </c>
      <c r="C22" s="111">
        <v>100</v>
      </c>
      <c r="D22" s="115">
        <v>68.5</v>
      </c>
    </row>
    <row r="23" spans="1:4" x14ac:dyDescent="0.35">
      <c r="A23" s="51" t="s">
        <v>102</v>
      </c>
      <c r="B23" s="109" t="s">
        <v>69</v>
      </c>
      <c r="C23" s="111">
        <v>0</v>
      </c>
      <c r="D23" s="115">
        <v>50</v>
      </c>
    </row>
    <row r="24" spans="1:4" x14ac:dyDescent="0.35">
      <c r="A24" s="51" t="str">
        <f>Payments!P3</f>
        <v>Subscriptions</v>
      </c>
      <c r="B24" s="109">
        <f>Payments!P46</f>
        <v>217.8</v>
      </c>
      <c r="C24" s="111">
        <v>250</v>
      </c>
      <c r="D24" s="115">
        <v>190.58</v>
      </c>
    </row>
    <row r="25" spans="1:4" x14ac:dyDescent="0.35">
      <c r="A25" s="51" t="str">
        <f>Payments!Q3</f>
        <v>Audit</v>
      </c>
      <c r="B25" s="109">
        <f>Payments!Q46</f>
        <v>90</v>
      </c>
      <c r="C25" s="111">
        <v>60</v>
      </c>
      <c r="D25" s="115">
        <v>60</v>
      </c>
    </row>
    <row r="26" spans="1:4" x14ac:dyDescent="0.35">
      <c r="A26" s="51" t="str">
        <f>Payments!S3</f>
        <v>Grass &amp; hedge cutting</v>
      </c>
      <c r="B26" s="109">
        <f>Payments!S46</f>
        <v>2089</v>
      </c>
      <c r="C26" s="111">
        <v>1100</v>
      </c>
      <c r="D26" s="115">
        <v>428.93</v>
      </c>
    </row>
    <row r="27" spans="1:4" x14ac:dyDescent="0.35">
      <c r="A27" s="51" t="str">
        <f>Payments!T3</f>
        <v>Website</v>
      </c>
      <c r="B27" s="109">
        <f>Payments!T46</f>
        <v>0</v>
      </c>
      <c r="C27" s="111">
        <v>35</v>
      </c>
      <c r="D27" s="115">
        <v>35</v>
      </c>
    </row>
    <row r="28" spans="1:4" x14ac:dyDescent="0.35">
      <c r="A28" s="51" t="str">
        <f>Payments!U3</f>
        <v>Insurance</v>
      </c>
      <c r="B28" s="109">
        <f>Payments!U46</f>
        <v>629.29</v>
      </c>
      <c r="C28" s="111">
        <v>568.37</v>
      </c>
      <c r="D28" s="115">
        <v>815.17</v>
      </c>
    </row>
    <row r="29" spans="1:4" x14ac:dyDescent="0.35">
      <c r="A29" s="51" t="str">
        <f>Payments!V3</f>
        <v>Donation</v>
      </c>
      <c r="B29" s="109">
        <f>Payments!V46</f>
        <v>700</v>
      </c>
      <c r="C29" s="111">
        <v>890</v>
      </c>
      <c r="D29" s="115">
        <v>155</v>
      </c>
    </row>
    <row r="30" spans="1:4" x14ac:dyDescent="0.35">
      <c r="A30" s="51" t="str">
        <f>Payments!W3</f>
        <v>Maintenance - village</v>
      </c>
      <c r="B30" s="109">
        <f>Payments!W46</f>
        <v>115</v>
      </c>
      <c r="C30" s="111">
        <v>150</v>
      </c>
      <c r="D30" s="115"/>
    </row>
    <row r="31" spans="1:4" x14ac:dyDescent="0.35">
      <c r="A31" s="51" t="str">
        <f>Payments!X3</f>
        <v>Maintenance- play area</v>
      </c>
      <c r="B31" s="109">
        <f>Payments!X46</f>
        <v>203.63</v>
      </c>
      <c r="C31" s="111">
        <v>550</v>
      </c>
      <c r="D31" s="115">
        <v>293.55</v>
      </c>
    </row>
    <row r="32" spans="1:4" x14ac:dyDescent="0.35">
      <c r="A32" s="51" t="s">
        <v>97</v>
      </c>
      <c r="B32" s="109">
        <f>Payments!Y46</f>
        <v>446.4</v>
      </c>
      <c r="C32" s="111">
        <v>240</v>
      </c>
      <c r="D32" s="115">
        <v>220.8</v>
      </c>
    </row>
    <row r="33" spans="1:19" x14ac:dyDescent="0.35">
      <c r="A33" s="51" t="s">
        <v>100</v>
      </c>
      <c r="B33" s="109">
        <f>Payments!Z46</f>
        <v>240</v>
      </c>
      <c r="C33" s="111">
        <v>85</v>
      </c>
      <c r="D33" s="115">
        <v>82.5</v>
      </c>
    </row>
    <row r="34" spans="1:19" x14ac:dyDescent="0.35">
      <c r="A34" s="51" t="s">
        <v>101</v>
      </c>
      <c r="B34" s="109">
        <f>Payments!AA46</f>
        <v>0</v>
      </c>
      <c r="C34" s="111">
        <v>50</v>
      </c>
      <c r="D34" s="115"/>
    </row>
    <row r="35" spans="1:19" x14ac:dyDescent="0.35">
      <c r="A35" s="51" t="s">
        <v>98</v>
      </c>
      <c r="B35" s="109">
        <f>Payments!AB46</f>
        <v>0</v>
      </c>
      <c r="C35" s="111">
        <v>50</v>
      </c>
      <c r="D35" s="115">
        <v>0</v>
      </c>
    </row>
    <row r="36" spans="1:19" x14ac:dyDescent="0.35">
      <c r="A36" s="51" t="s">
        <v>286</v>
      </c>
      <c r="B36" s="109">
        <f>Payments!R46</f>
        <v>49.99</v>
      </c>
      <c r="C36" s="111">
        <v>200</v>
      </c>
      <c r="D36" s="115">
        <v>0</v>
      </c>
    </row>
    <row r="37" spans="1:19" x14ac:dyDescent="0.35">
      <c r="A37" s="51" t="str">
        <f>Payments!AD3</f>
        <v>S137</v>
      </c>
      <c r="B37" s="109">
        <f>Payments!AD46</f>
        <v>60</v>
      </c>
      <c r="C37" s="111">
        <v>0</v>
      </c>
      <c r="D37" s="115">
        <v>40</v>
      </c>
    </row>
    <row r="38" spans="1:19" x14ac:dyDescent="0.35">
      <c r="A38" s="51" t="s">
        <v>6</v>
      </c>
      <c r="B38" s="109">
        <f>Payments!F46</f>
        <v>279.72999999999996</v>
      </c>
      <c r="C38" s="111">
        <v>200</v>
      </c>
      <c r="D38" s="115">
        <v>248.33</v>
      </c>
    </row>
    <row r="39" spans="1:19" s="49" customFormat="1" ht="18.600000000000001" thickBot="1" x14ac:dyDescent="0.4">
      <c r="A39" s="50" t="s">
        <v>45</v>
      </c>
      <c r="B39" s="108">
        <f>SUM(B17:B38)</f>
        <v>8357.869999999999</v>
      </c>
      <c r="C39" s="112">
        <f>SUM(C17:C38)</f>
        <v>8228.369999999999</v>
      </c>
      <c r="D39" s="75">
        <f>SUM(D17:D38)</f>
        <v>6105.39</v>
      </c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18.600000000000001" thickTop="1" x14ac:dyDescent="0.35">
      <c r="A40" s="55"/>
    </row>
    <row r="41" spans="1:19" x14ac:dyDescent="0.35">
      <c r="A41" s="55" t="s">
        <v>47</v>
      </c>
      <c r="B41" s="110">
        <v>9850.51</v>
      </c>
      <c r="D41" s="110">
        <f>'Bank Recc'!D26</f>
        <v>9850.51</v>
      </c>
    </row>
    <row r="42" spans="1:19" x14ac:dyDescent="0.35">
      <c r="A42" s="55"/>
    </row>
    <row r="43" spans="1:19" x14ac:dyDescent="0.35">
      <c r="A43" s="55"/>
    </row>
    <row r="44" spans="1:19" x14ac:dyDescent="0.35">
      <c r="A44" s="55" t="s">
        <v>43</v>
      </c>
      <c r="B44" s="107">
        <f>+B14</f>
        <v>8924.1299999999992</v>
      </c>
      <c r="D44" s="110">
        <f>+D14</f>
        <v>6509.78</v>
      </c>
    </row>
    <row r="45" spans="1:19" x14ac:dyDescent="0.35">
      <c r="A45" s="55" t="s">
        <v>48</v>
      </c>
      <c r="B45" s="107">
        <f>+B39</f>
        <v>8357.869999999999</v>
      </c>
      <c r="D45" s="110">
        <f>+D39</f>
        <v>6105.39</v>
      </c>
    </row>
    <row r="46" spans="1:19" ht="18.600000000000001" thickBot="1" x14ac:dyDescent="0.4">
      <c r="A46" s="55" t="s">
        <v>49</v>
      </c>
      <c r="B46" s="108">
        <f>SUM(B41:B44)-B45</f>
        <v>10416.77</v>
      </c>
      <c r="D46" s="75">
        <f>SUM(D41:D44)-D45</f>
        <v>10254.900000000001</v>
      </c>
    </row>
    <row r="47" spans="1:19" ht="18.600000000000001" thickTop="1" x14ac:dyDescent="0.35"/>
    <row r="48" spans="1:19" x14ac:dyDescent="0.35">
      <c r="A48" s="55" t="s">
        <v>50</v>
      </c>
    </row>
    <row r="49" spans="1:4" x14ac:dyDescent="0.35">
      <c r="A49" s="55" t="s">
        <v>51</v>
      </c>
      <c r="B49" s="105">
        <v>8478.15</v>
      </c>
      <c r="D49" s="115">
        <v>3652.06</v>
      </c>
    </row>
    <row r="50" spans="1:4" x14ac:dyDescent="0.35">
      <c r="A50" s="55" t="s">
        <v>52</v>
      </c>
      <c r="B50" s="105">
        <v>2047.81</v>
      </c>
      <c r="D50" s="115">
        <v>2042.22</v>
      </c>
    </row>
    <row r="51" spans="1:4" x14ac:dyDescent="0.35">
      <c r="A51" s="55" t="s">
        <v>52</v>
      </c>
      <c r="B51" s="105">
        <v>158.65</v>
      </c>
      <c r="D51" s="115">
        <v>158.24</v>
      </c>
    </row>
    <row r="52" spans="1:4" x14ac:dyDescent="0.35">
      <c r="A52" s="55" t="s">
        <v>53</v>
      </c>
      <c r="B52" s="109">
        <f>'Bank Recc'!D19</f>
        <v>267.83999999999997</v>
      </c>
      <c r="D52" s="115">
        <v>20</v>
      </c>
    </row>
    <row r="53" spans="1:4" ht="18.600000000000001" thickBot="1" x14ac:dyDescent="0.4">
      <c r="A53" s="117">
        <v>44255</v>
      </c>
      <c r="B53" s="108">
        <f>SUM(B49:B51)-B52</f>
        <v>10416.769999999999</v>
      </c>
      <c r="D53" s="75">
        <v>6236.91</v>
      </c>
    </row>
    <row r="54" spans="1:4" ht="18.600000000000001" thickTop="1" x14ac:dyDescent="0.35">
      <c r="A54" s="55"/>
    </row>
    <row r="55" spans="1:4" x14ac:dyDescent="0.35">
      <c r="A55" s="55" t="s">
        <v>54</v>
      </c>
      <c r="B55" s="107">
        <f>B46-B53</f>
        <v>0</v>
      </c>
    </row>
    <row r="56" spans="1:4" x14ac:dyDescent="0.35">
      <c r="A56" s="55"/>
    </row>
    <row r="57" spans="1:4" x14ac:dyDescent="0.35">
      <c r="A57" s="55"/>
    </row>
    <row r="58" spans="1:4" x14ac:dyDescent="0.35">
      <c r="A58" s="55"/>
    </row>
    <row r="59" spans="1:4" x14ac:dyDescent="0.35">
      <c r="A59" s="55"/>
    </row>
    <row r="60" spans="1:4" x14ac:dyDescent="0.35">
      <c r="A60" s="55"/>
    </row>
    <row r="61" spans="1:4" x14ac:dyDescent="0.35">
      <c r="A61" s="55"/>
    </row>
    <row r="62" spans="1:4" x14ac:dyDescent="0.35">
      <c r="A62" s="55"/>
    </row>
    <row r="63" spans="1:4" x14ac:dyDescent="0.35">
      <c r="A63" s="55"/>
    </row>
    <row r="64" spans="1:4" x14ac:dyDescent="0.35">
      <c r="A64" s="55"/>
    </row>
    <row r="65" spans="1:1" x14ac:dyDescent="0.35">
      <c r="A65" s="55"/>
    </row>
    <row r="66" spans="1:1" x14ac:dyDescent="0.35">
      <c r="A66" s="55"/>
    </row>
    <row r="67" spans="1:1" x14ac:dyDescent="0.35">
      <c r="A67" s="55"/>
    </row>
    <row r="68" spans="1:1" x14ac:dyDescent="0.35">
      <c r="A68" s="55"/>
    </row>
    <row r="69" spans="1:1" x14ac:dyDescent="0.35">
      <c r="A69" s="55"/>
    </row>
    <row r="70" spans="1:1" x14ac:dyDescent="0.35">
      <c r="A70" s="55"/>
    </row>
    <row r="71" spans="1:1" x14ac:dyDescent="0.35">
      <c r="A71" s="55"/>
    </row>
    <row r="72" spans="1:1" x14ac:dyDescent="0.35">
      <c r="A72" s="55"/>
    </row>
    <row r="73" spans="1:1" x14ac:dyDescent="0.35">
      <c r="A73" s="55"/>
    </row>
    <row r="74" spans="1:1" x14ac:dyDescent="0.35">
      <c r="A74" s="55"/>
    </row>
    <row r="75" spans="1:1" x14ac:dyDescent="0.35">
      <c r="A75" s="55"/>
    </row>
    <row r="76" spans="1:1" x14ac:dyDescent="0.35">
      <c r="A76" s="55"/>
    </row>
    <row r="77" spans="1:1" x14ac:dyDescent="0.35">
      <c r="A77" s="55"/>
    </row>
    <row r="78" spans="1:1" x14ac:dyDescent="0.35">
      <c r="A78" s="55"/>
    </row>
    <row r="79" spans="1:1" x14ac:dyDescent="0.35">
      <c r="A79" s="55"/>
    </row>
    <row r="80" spans="1:1" x14ac:dyDescent="0.35">
      <c r="A80" s="55"/>
    </row>
    <row r="81" spans="1:1" x14ac:dyDescent="0.35">
      <c r="A81" s="55"/>
    </row>
    <row r="82" spans="1:1" x14ac:dyDescent="0.35">
      <c r="A82" s="55"/>
    </row>
    <row r="83" spans="1:1" x14ac:dyDescent="0.35">
      <c r="A83" s="55"/>
    </row>
    <row r="84" spans="1:1" x14ac:dyDescent="0.35">
      <c r="A84" s="55"/>
    </row>
    <row r="85" spans="1:1" x14ac:dyDescent="0.35">
      <c r="A85" s="55"/>
    </row>
    <row r="86" spans="1:1" x14ac:dyDescent="0.35">
      <c r="A86" s="55"/>
    </row>
    <row r="87" spans="1:1" x14ac:dyDescent="0.35">
      <c r="A87" s="55"/>
    </row>
    <row r="88" spans="1:1" x14ac:dyDescent="0.35">
      <c r="A88" s="55"/>
    </row>
    <row r="89" spans="1:1" x14ac:dyDescent="0.35">
      <c r="A89" s="55"/>
    </row>
    <row r="90" spans="1:1" x14ac:dyDescent="0.35">
      <c r="A90" s="55"/>
    </row>
    <row r="91" spans="1:1" x14ac:dyDescent="0.35">
      <c r="A91" s="55"/>
    </row>
    <row r="92" spans="1:1" x14ac:dyDescent="0.35">
      <c r="A92" s="55"/>
    </row>
    <row r="93" spans="1:1" x14ac:dyDescent="0.35">
      <c r="A93" s="55"/>
    </row>
    <row r="94" spans="1:1" x14ac:dyDescent="0.35">
      <c r="A94" s="55"/>
    </row>
    <row r="95" spans="1:1" x14ac:dyDescent="0.35">
      <c r="A95" s="55"/>
    </row>
    <row r="96" spans="1:1" x14ac:dyDescent="0.35">
      <c r="A96" s="55"/>
    </row>
    <row r="97" spans="1:1" x14ac:dyDescent="0.35">
      <c r="A97" s="55"/>
    </row>
    <row r="98" spans="1:1" x14ac:dyDescent="0.35">
      <c r="A98" s="55"/>
    </row>
    <row r="99" spans="1:1" x14ac:dyDescent="0.35">
      <c r="A99" s="55"/>
    </row>
    <row r="100" spans="1:1" x14ac:dyDescent="0.35">
      <c r="A100" s="55"/>
    </row>
    <row r="101" spans="1:1" x14ac:dyDescent="0.35">
      <c r="A101" s="55"/>
    </row>
    <row r="102" spans="1:1" x14ac:dyDescent="0.35">
      <c r="A102" s="55"/>
    </row>
    <row r="103" spans="1:1" x14ac:dyDescent="0.35">
      <c r="A103" s="55"/>
    </row>
    <row r="104" spans="1:1" x14ac:dyDescent="0.35">
      <c r="A104" s="55"/>
    </row>
    <row r="105" spans="1:1" x14ac:dyDescent="0.35">
      <c r="A105" s="55"/>
    </row>
    <row r="106" spans="1:1" x14ac:dyDescent="0.35">
      <c r="A106" s="55"/>
    </row>
    <row r="107" spans="1:1" x14ac:dyDescent="0.35">
      <c r="A107" s="55"/>
    </row>
    <row r="108" spans="1:1" x14ac:dyDescent="0.35">
      <c r="A108" s="55"/>
    </row>
    <row r="109" spans="1:1" x14ac:dyDescent="0.35">
      <c r="A109" s="55"/>
    </row>
    <row r="110" spans="1:1" x14ac:dyDescent="0.35">
      <c r="A110" s="55"/>
    </row>
    <row r="111" spans="1:1" x14ac:dyDescent="0.35">
      <c r="A111" s="55"/>
    </row>
    <row r="112" spans="1:1" x14ac:dyDescent="0.35">
      <c r="A112" s="55"/>
    </row>
    <row r="113" spans="1:1" x14ac:dyDescent="0.35">
      <c r="A113" s="55"/>
    </row>
    <row r="114" spans="1:1" x14ac:dyDescent="0.35">
      <c r="A114" s="55"/>
    </row>
    <row r="115" spans="1:1" x14ac:dyDescent="0.35">
      <c r="A115" s="55"/>
    </row>
    <row r="116" spans="1:1" x14ac:dyDescent="0.35">
      <c r="A116" s="55"/>
    </row>
    <row r="117" spans="1:1" x14ac:dyDescent="0.35">
      <c r="A117" s="55"/>
    </row>
    <row r="118" spans="1:1" x14ac:dyDescent="0.35">
      <c r="A118" s="55"/>
    </row>
    <row r="119" spans="1:1" x14ac:dyDescent="0.35">
      <c r="A119" s="55"/>
    </row>
    <row r="120" spans="1:1" x14ac:dyDescent="0.35">
      <c r="A120" s="55"/>
    </row>
    <row r="121" spans="1:1" x14ac:dyDescent="0.35">
      <c r="A121" s="55"/>
    </row>
    <row r="122" spans="1:1" x14ac:dyDescent="0.35">
      <c r="A122" s="55"/>
    </row>
    <row r="123" spans="1:1" x14ac:dyDescent="0.35">
      <c r="A123" s="55"/>
    </row>
    <row r="124" spans="1:1" x14ac:dyDescent="0.35">
      <c r="A124" s="55"/>
    </row>
    <row r="125" spans="1:1" x14ac:dyDescent="0.35">
      <c r="A125" s="55"/>
    </row>
    <row r="126" spans="1:1" x14ac:dyDescent="0.35">
      <c r="A126" s="55"/>
    </row>
    <row r="127" spans="1:1" x14ac:dyDescent="0.35">
      <c r="A127" s="55"/>
    </row>
    <row r="128" spans="1:1" x14ac:dyDescent="0.35">
      <c r="A128" s="55"/>
    </row>
    <row r="129" spans="1:1" x14ac:dyDescent="0.35">
      <c r="A129" s="55"/>
    </row>
    <row r="130" spans="1:1" x14ac:dyDescent="0.35">
      <c r="A130" s="55"/>
    </row>
    <row r="131" spans="1:1" x14ac:dyDescent="0.35">
      <c r="A131" s="55"/>
    </row>
    <row r="132" spans="1:1" x14ac:dyDescent="0.35">
      <c r="A132" s="55"/>
    </row>
    <row r="133" spans="1:1" x14ac:dyDescent="0.35">
      <c r="A133" s="55"/>
    </row>
    <row r="134" spans="1:1" x14ac:dyDescent="0.35">
      <c r="A134" s="55"/>
    </row>
    <row r="135" spans="1:1" x14ac:dyDescent="0.35">
      <c r="A135" s="55"/>
    </row>
    <row r="136" spans="1:1" x14ac:dyDescent="0.35">
      <c r="A136" s="55"/>
    </row>
    <row r="137" spans="1:1" x14ac:dyDescent="0.35">
      <c r="A137" s="55"/>
    </row>
    <row r="138" spans="1:1" x14ac:dyDescent="0.35">
      <c r="A138" s="55"/>
    </row>
    <row r="139" spans="1:1" x14ac:dyDescent="0.35">
      <c r="A139" s="55"/>
    </row>
    <row r="140" spans="1:1" x14ac:dyDescent="0.35">
      <c r="A140" s="55"/>
    </row>
    <row r="141" spans="1:1" x14ac:dyDescent="0.35">
      <c r="A141" s="55"/>
    </row>
    <row r="142" spans="1:1" x14ac:dyDescent="0.35">
      <c r="A142" s="55"/>
    </row>
    <row r="143" spans="1:1" x14ac:dyDescent="0.35">
      <c r="A143" s="55"/>
    </row>
    <row r="144" spans="1:1" x14ac:dyDescent="0.35">
      <c r="A144" s="55"/>
    </row>
    <row r="145" spans="1:1" x14ac:dyDescent="0.35">
      <c r="A145" s="55"/>
    </row>
    <row r="146" spans="1:1" x14ac:dyDescent="0.35">
      <c r="A146" s="55"/>
    </row>
    <row r="147" spans="1:1" x14ac:dyDescent="0.35">
      <c r="A147" s="55"/>
    </row>
    <row r="148" spans="1:1" x14ac:dyDescent="0.35">
      <c r="A148" s="55"/>
    </row>
    <row r="149" spans="1:1" x14ac:dyDescent="0.35">
      <c r="A149" s="55"/>
    </row>
    <row r="150" spans="1:1" x14ac:dyDescent="0.35">
      <c r="A150" s="55"/>
    </row>
    <row r="151" spans="1:1" x14ac:dyDescent="0.35">
      <c r="A151" s="55"/>
    </row>
    <row r="152" spans="1:1" x14ac:dyDescent="0.35">
      <c r="A152" s="55"/>
    </row>
    <row r="153" spans="1:1" x14ac:dyDescent="0.35">
      <c r="A153" s="55"/>
    </row>
    <row r="154" spans="1:1" x14ac:dyDescent="0.35">
      <c r="A154" s="55"/>
    </row>
    <row r="155" spans="1:1" x14ac:dyDescent="0.35">
      <c r="A155" s="55"/>
    </row>
    <row r="156" spans="1:1" x14ac:dyDescent="0.35">
      <c r="A156" s="55"/>
    </row>
    <row r="157" spans="1:1" x14ac:dyDescent="0.35">
      <c r="A157" s="55"/>
    </row>
    <row r="158" spans="1:1" x14ac:dyDescent="0.35">
      <c r="A158" s="55"/>
    </row>
    <row r="159" spans="1:1" x14ac:dyDescent="0.35">
      <c r="A159" s="55"/>
    </row>
    <row r="160" spans="1:1" x14ac:dyDescent="0.35">
      <c r="A160" s="55"/>
    </row>
    <row r="161" spans="1:1" x14ac:dyDescent="0.35">
      <c r="A161" s="55"/>
    </row>
    <row r="162" spans="1:1" x14ac:dyDescent="0.35">
      <c r="A162" s="55"/>
    </row>
    <row r="163" spans="1:1" x14ac:dyDescent="0.35">
      <c r="A163" s="55"/>
    </row>
    <row r="164" spans="1:1" x14ac:dyDescent="0.35">
      <c r="A164" s="55"/>
    </row>
    <row r="165" spans="1:1" x14ac:dyDescent="0.35">
      <c r="A165" s="55"/>
    </row>
    <row r="166" spans="1:1" x14ac:dyDescent="0.35">
      <c r="A166" s="55"/>
    </row>
    <row r="167" spans="1:1" x14ac:dyDescent="0.35">
      <c r="A167" s="55"/>
    </row>
    <row r="168" spans="1:1" x14ac:dyDescent="0.35">
      <c r="A168" s="55"/>
    </row>
    <row r="169" spans="1:1" x14ac:dyDescent="0.35">
      <c r="A169" s="55"/>
    </row>
    <row r="170" spans="1:1" x14ac:dyDescent="0.35">
      <c r="A170" s="55"/>
    </row>
    <row r="171" spans="1:1" x14ac:dyDescent="0.35">
      <c r="A171" s="55"/>
    </row>
    <row r="172" spans="1:1" x14ac:dyDescent="0.35">
      <c r="A172" s="55"/>
    </row>
    <row r="173" spans="1:1" x14ac:dyDescent="0.35">
      <c r="A173" s="55"/>
    </row>
    <row r="174" spans="1:1" x14ac:dyDescent="0.35">
      <c r="A174" s="55"/>
    </row>
    <row r="175" spans="1:1" x14ac:dyDescent="0.35">
      <c r="A175" s="55"/>
    </row>
    <row r="176" spans="1:1" x14ac:dyDescent="0.35">
      <c r="A176" s="55"/>
    </row>
    <row r="177" spans="1:1" x14ac:dyDescent="0.35">
      <c r="A177" s="55"/>
    </row>
    <row r="178" spans="1:1" x14ac:dyDescent="0.35">
      <c r="A178" s="55"/>
    </row>
    <row r="179" spans="1:1" x14ac:dyDescent="0.35">
      <c r="A179" s="55"/>
    </row>
    <row r="180" spans="1:1" x14ac:dyDescent="0.35">
      <c r="A180" s="55"/>
    </row>
    <row r="181" spans="1:1" x14ac:dyDescent="0.35">
      <c r="A181" s="55"/>
    </row>
    <row r="182" spans="1:1" x14ac:dyDescent="0.35">
      <c r="A182" s="55"/>
    </row>
    <row r="183" spans="1:1" x14ac:dyDescent="0.35">
      <c r="A183" s="55"/>
    </row>
    <row r="184" spans="1:1" x14ac:dyDescent="0.35">
      <c r="A184" s="55"/>
    </row>
    <row r="185" spans="1:1" x14ac:dyDescent="0.35">
      <c r="A185" s="55"/>
    </row>
    <row r="186" spans="1:1" x14ac:dyDescent="0.35">
      <c r="A186" s="55"/>
    </row>
    <row r="187" spans="1:1" x14ac:dyDescent="0.35">
      <c r="A187" s="55"/>
    </row>
    <row r="188" spans="1:1" x14ac:dyDescent="0.35">
      <c r="A188" s="55"/>
    </row>
    <row r="189" spans="1:1" x14ac:dyDescent="0.35">
      <c r="A189" s="55"/>
    </row>
    <row r="190" spans="1:1" x14ac:dyDescent="0.35">
      <c r="A190" s="55"/>
    </row>
    <row r="191" spans="1:1" x14ac:dyDescent="0.35">
      <c r="A191" s="55"/>
    </row>
    <row r="192" spans="1:1" x14ac:dyDescent="0.35">
      <c r="A192" s="55"/>
    </row>
    <row r="193" spans="1:1" x14ac:dyDescent="0.35">
      <c r="A193" s="55"/>
    </row>
    <row r="194" spans="1:1" x14ac:dyDescent="0.35">
      <c r="A194" s="55"/>
    </row>
    <row r="195" spans="1:1" x14ac:dyDescent="0.35">
      <c r="A195" s="55"/>
    </row>
    <row r="196" spans="1:1" x14ac:dyDescent="0.35">
      <c r="A196" s="55"/>
    </row>
    <row r="197" spans="1:1" x14ac:dyDescent="0.35">
      <c r="A197" s="55"/>
    </row>
    <row r="198" spans="1:1" x14ac:dyDescent="0.35">
      <c r="A198" s="55"/>
    </row>
    <row r="199" spans="1:1" x14ac:dyDescent="0.35">
      <c r="A199" s="55"/>
    </row>
    <row r="200" spans="1:1" x14ac:dyDescent="0.35">
      <c r="A200" s="55"/>
    </row>
    <row r="201" spans="1:1" x14ac:dyDescent="0.35">
      <c r="A201" s="55"/>
    </row>
    <row r="202" spans="1:1" x14ac:dyDescent="0.35">
      <c r="A202" s="55"/>
    </row>
    <row r="203" spans="1:1" x14ac:dyDescent="0.35">
      <c r="A203" s="55"/>
    </row>
    <row r="204" spans="1:1" x14ac:dyDescent="0.35">
      <c r="A204" s="55"/>
    </row>
    <row r="205" spans="1:1" x14ac:dyDescent="0.35">
      <c r="A205" s="55"/>
    </row>
    <row r="206" spans="1:1" x14ac:dyDescent="0.35">
      <c r="A206" s="55"/>
    </row>
    <row r="207" spans="1:1" x14ac:dyDescent="0.35">
      <c r="A207" s="55"/>
    </row>
    <row r="208" spans="1:1" x14ac:dyDescent="0.35">
      <c r="A208" s="55"/>
    </row>
    <row r="209" spans="1:1" x14ac:dyDescent="0.35">
      <c r="A209" s="55"/>
    </row>
    <row r="210" spans="1:1" x14ac:dyDescent="0.35">
      <c r="A210" s="55"/>
    </row>
    <row r="211" spans="1:1" x14ac:dyDescent="0.35">
      <c r="A211" s="55"/>
    </row>
    <row r="212" spans="1:1" x14ac:dyDescent="0.35">
      <c r="A212" s="55"/>
    </row>
    <row r="213" spans="1:1" x14ac:dyDescent="0.35">
      <c r="A213" s="55"/>
    </row>
    <row r="214" spans="1:1" x14ac:dyDescent="0.35">
      <c r="A214" s="55"/>
    </row>
    <row r="215" spans="1:1" x14ac:dyDescent="0.35">
      <c r="A215" s="55"/>
    </row>
    <row r="216" spans="1:1" x14ac:dyDescent="0.35">
      <c r="A216" s="55"/>
    </row>
    <row r="217" spans="1:1" x14ac:dyDescent="0.35">
      <c r="A217" s="55"/>
    </row>
    <row r="218" spans="1:1" x14ac:dyDescent="0.35">
      <c r="A218" s="55"/>
    </row>
    <row r="219" spans="1:1" x14ac:dyDescent="0.35">
      <c r="A219" s="55"/>
    </row>
    <row r="220" spans="1:1" x14ac:dyDescent="0.35">
      <c r="A220" s="55"/>
    </row>
    <row r="221" spans="1:1" x14ac:dyDescent="0.35">
      <c r="A221" s="55"/>
    </row>
    <row r="222" spans="1:1" x14ac:dyDescent="0.35">
      <c r="A222" s="55"/>
    </row>
    <row r="223" spans="1:1" x14ac:dyDescent="0.35">
      <c r="A223" s="55"/>
    </row>
    <row r="224" spans="1:1" x14ac:dyDescent="0.35">
      <c r="A224" s="55"/>
    </row>
    <row r="225" spans="1:1" x14ac:dyDescent="0.35">
      <c r="A225" s="55"/>
    </row>
    <row r="226" spans="1:1" x14ac:dyDescent="0.35">
      <c r="A226" s="55"/>
    </row>
    <row r="227" spans="1:1" x14ac:dyDescent="0.35">
      <c r="A227" s="55"/>
    </row>
    <row r="228" spans="1:1" x14ac:dyDescent="0.35">
      <c r="A228" s="55"/>
    </row>
    <row r="229" spans="1:1" x14ac:dyDescent="0.35">
      <c r="A229" s="55"/>
    </row>
    <row r="230" spans="1:1" x14ac:dyDescent="0.35">
      <c r="A230" s="55"/>
    </row>
    <row r="231" spans="1:1" x14ac:dyDescent="0.35">
      <c r="A231" s="55"/>
    </row>
    <row r="232" spans="1:1" x14ac:dyDescent="0.35">
      <c r="A232" s="55"/>
    </row>
    <row r="233" spans="1:1" x14ac:dyDescent="0.35">
      <c r="A233" s="55"/>
    </row>
    <row r="234" spans="1:1" x14ac:dyDescent="0.35">
      <c r="A234" s="55"/>
    </row>
    <row r="235" spans="1:1" x14ac:dyDescent="0.35">
      <c r="A235" s="55"/>
    </row>
    <row r="236" spans="1:1" x14ac:dyDescent="0.35">
      <c r="A236" s="55"/>
    </row>
    <row r="237" spans="1:1" x14ac:dyDescent="0.35">
      <c r="A237" s="55"/>
    </row>
    <row r="238" spans="1:1" x14ac:dyDescent="0.35">
      <c r="A238" s="55"/>
    </row>
    <row r="239" spans="1:1" x14ac:dyDescent="0.35">
      <c r="A239" s="55"/>
    </row>
    <row r="240" spans="1:1" x14ac:dyDescent="0.35">
      <c r="A240" s="55"/>
    </row>
    <row r="241" spans="1:1" x14ac:dyDescent="0.35">
      <c r="A241" s="55"/>
    </row>
    <row r="242" spans="1:1" x14ac:dyDescent="0.35">
      <c r="A242" s="55"/>
    </row>
    <row r="243" spans="1:1" x14ac:dyDescent="0.35">
      <c r="A243" s="55"/>
    </row>
    <row r="244" spans="1:1" x14ac:dyDescent="0.35">
      <c r="A244" s="55"/>
    </row>
    <row r="245" spans="1:1" x14ac:dyDescent="0.35">
      <c r="A245" s="55"/>
    </row>
    <row r="246" spans="1:1" x14ac:dyDescent="0.35">
      <c r="A246" s="55"/>
    </row>
    <row r="247" spans="1:1" x14ac:dyDescent="0.35">
      <c r="A247" s="55"/>
    </row>
    <row r="248" spans="1:1" x14ac:dyDescent="0.35">
      <c r="A248" s="55"/>
    </row>
    <row r="249" spans="1:1" x14ac:dyDescent="0.35">
      <c r="A249" s="55"/>
    </row>
    <row r="250" spans="1:1" x14ac:dyDescent="0.35">
      <c r="A250" s="55"/>
    </row>
    <row r="251" spans="1:1" x14ac:dyDescent="0.35">
      <c r="A251" s="55"/>
    </row>
    <row r="252" spans="1:1" x14ac:dyDescent="0.35">
      <c r="A252" s="55"/>
    </row>
    <row r="253" spans="1:1" x14ac:dyDescent="0.35">
      <c r="A253" s="55"/>
    </row>
    <row r="254" spans="1:1" x14ac:dyDescent="0.35">
      <c r="A254" s="55"/>
    </row>
    <row r="255" spans="1:1" x14ac:dyDescent="0.35">
      <c r="A255" s="55"/>
    </row>
    <row r="256" spans="1:1" x14ac:dyDescent="0.35">
      <c r="A256" s="55"/>
    </row>
    <row r="257" spans="1:1" x14ac:dyDescent="0.35">
      <c r="A257" s="55"/>
    </row>
    <row r="258" spans="1:1" x14ac:dyDescent="0.35">
      <c r="A258" s="55"/>
    </row>
    <row r="259" spans="1:1" x14ac:dyDescent="0.35">
      <c r="A259" s="55"/>
    </row>
    <row r="260" spans="1:1" x14ac:dyDescent="0.35">
      <c r="A260" s="55"/>
    </row>
    <row r="261" spans="1:1" x14ac:dyDescent="0.35">
      <c r="A261" s="55"/>
    </row>
    <row r="262" spans="1:1" x14ac:dyDescent="0.35">
      <c r="A262" s="55"/>
    </row>
    <row r="263" spans="1:1" x14ac:dyDescent="0.35">
      <c r="A263" s="55"/>
    </row>
    <row r="264" spans="1:1" x14ac:dyDescent="0.35">
      <c r="A264" s="55"/>
    </row>
    <row r="265" spans="1:1" x14ac:dyDescent="0.35">
      <c r="A265" s="55"/>
    </row>
    <row r="266" spans="1:1" x14ac:dyDescent="0.35">
      <c r="A266" s="55"/>
    </row>
    <row r="267" spans="1:1" x14ac:dyDescent="0.35">
      <c r="A267" s="55"/>
    </row>
    <row r="268" spans="1:1" x14ac:dyDescent="0.35">
      <c r="A268" s="55"/>
    </row>
    <row r="269" spans="1:1" x14ac:dyDescent="0.35">
      <c r="A269" s="55"/>
    </row>
    <row r="270" spans="1:1" x14ac:dyDescent="0.35">
      <c r="A270" s="55"/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workbookViewId="0">
      <selection activeCell="C5" sqref="C5:C12"/>
    </sheetView>
  </sheetViews>
  <sheetFormatPr defaultRowHeight="14.4" x14ac:dyDescent="0.3"/>
  <cols>
    <col min="2" max="3" width="11.33203125" style="35" bestFit="1" customWidth="1"/>
    <col min="5" max="5" width="8.88671875" style="36" customWidth="1"/>
    <col min="6" max="6" width="58.88671875" customWidth="1"/>
  </cols>
  <sheetData>
    <row r="1" spans="1:6" ht="17.399999999999999" x14ac:dyDescent="0.3">
      <c r="A1" s="190" t="s">
        <v>55</v>
      </c>
      <c r="B1" s="190"/>
      <c r="C1" s="190"/>
      <c r="D1" s="190"/>
      <c r="E1" s="190"/>
      <c r="F1" s="190"/>
    </row>
    <row r="3" spans="1:6" s="29" customFormat="1" ht="26.4" x14ac:dyDescent="0.25">
      <c r="A3" s="37" t="s">
        <v>56</v>
      </c>
      <c r="B3" s="38" t="s">
        <v>83</v>
      </c>
      <c r="C3" s="38" t="s">
        <v>197</v>
      </c>
      <c r="D3" s="39" t="s">
        <v>57</v>
      </c>
      <c r="E3" s="40" t="s">
        <v>58</v>
      </c>
      <c r="F3" s="37" t="s">
        <v>59</v>
      </c>
    </row>
    <row r="4" spans="1:6" x14ac:dyDescent="0.3">
      <c r="A4" s="3"/>
      <c r="B4" s="41"/>
      <c r="C4" s="41"/>
      <c r="D4" s="3"/>
      <c r="E4" s="42"/>
      <c r="F4" s="3"/>
    </row>
    <row r="5" spans="1:6" ht="27" x14ac:dyDescent="0.3">
      <c r="A5" s="43" t="s">
        <v>60</v>
      </c>
      <c r="B5" s="41"/>
      <c r="C5" s="41"/>
      <c r="D5" s="44">
        <f>+C5-B5</f>
        <v>0</v>
      </c>
      <c r="E5" s="42" t="e">
        <f>(+C5/B5)-1</f>
        <v>#DIV/0!</v>
      </c>
      <c r="F5" s="3"/>
    </row>
    <row r="6" spans="1:6" ht="51" customHeight="1" x14ac:dyDescent="0.3">
      <c r="A6" s="43" t="s">
        <v>61</v>
      </c>
      <c r="B6" s="41"/>
      <c r="C6" s="41"/>
      <c r="D6" s="44">
        <f t="shared" ref="D6:D12" si="0">+C6-B6</f>
        <v>0</v>
      </c>
      <c r="E6" s="42" t="e">
        <f t="shared" ref="E6:E12" si="1">(+C6/B6)-1</f>
        <v>#DIV/0!</v>
      </c>
      <c r="F6" s="43"/>
    </row>
    <row r="7" spans="1:6" ht="40.200000000000003" x14ac:dyDescent="0.3">
      <c r="A7" s="43" t="s">
        <v>62</v>
      </c>
      <c r="B7" s="41"/>
      <c r="C7" s="41"/>
      <c r="D7" s="44">
        <f t="shared" si="0"/>
        <v>0</v>
      </c>
      <c r="E7" s="42" t="e">
        <f t="shared" si="1"/>
        <v>#DIV/0!</v>
      </c>
      <c r="F7" s="3"/>
    </row>
    <row r="8" spans="1:6" ht="53.4" x14ac:dyDescent="0.3">
      <c r="A8" s="43" t="s">
        <v>63</v>
      </c>
      <c r="B8" s="41"/>
      <c r="C8" s="41"/>
      <c r="D8" s="44">
        <f t="shared" si="0"/>
        <v>0</v>
      </c>
      <c r="E8" s="42" t="e">
        <f t="shared" si="1"/>
        <v>#DIV/0!</v>
      </c>
      <c r="F8" s="3"/>
    </row>
    <row r="9" spans="1:6" ht="40.200000000000003" x14ac:dyDescent="0.3">
      <c r="A9" s="43" t="s">
        <v>64</v>
      </c>
      <c r="B9" s="41"/>
      <c r="C9" s="45"/>
      <c r="D9" s="44">
        <f t="shared" si="0"/>
        <v>0</v>
      </c>
      <c r="E9" s="42" t="e">
        <f t="shared" si="1"/>
        <v>#DIV/0!</v>
      </c>
      <c r="F9" s="43"/>
    </row>
    <row r="10" spans="1:6" ht="53.4" x14ac:dyDescent="0.3">
      <c r="A10" s="43" t="s">
        <v>65</v>
      </c>
      <c r="B10" s="41"/>
      <c r="C10" s="41"/>
      <c r="D10" s="44">
        <f t="shared" si="0"/>
        <v>0</v>
      </c>
      <c r="E10" s="42" t="e">
        <f t="shared" si="1"/>
        <v>#DIV/0!</v>
      </c>
      <c r="F10" s="46"/>
    </row>
    <row r="11" spans="1:6" ht="66.599999999999994" x14ac:dyDescent="0.3">
      <c r="A11" s="43" t="s">
        <v>66</v>
      </c>
      <c r="B11" s="41"/>
      <c r="C11" s="41"/>
      <c r="D11" s="44">
        <f t="shared" si="0"/>
        <v>0</v>
      </c>
      <c r="E11" s="42" t="e">
        <f t="shared" si="1"/>
        <v>#DIV/0!</v>
      </c>
      <c r="F11" s="43"/>
    </row>
    <row r="12" spans="1:6" ht="53.4" x14ac:dyDescent="0.3">
      <c r="A12" s="43" t="s">
        <v>67</v>
      </c>
      <c r="B12" s="41"/>
      <c r="C12" s="41"/>
      <c r="D12" s="44">
        <f t="shared" si="0"/>
        <v>0</v>
      </c>
      <c r="E12" s="42" t="e">
        <f t="shared" si="1"/>
        <v>#DIV/0!</v>
      </c>
      <c r="F12" s="43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selection activeCell="F3" sqref="F3"/>
    </sheetView>
  </sheetViews>
  <sheetFormatPr defaultRowHeight="14.4" x14ac:dyDescent="0.3"/>
  <cols>
    <col min="1" max="1" width="3" bestFit="1" customWidth="1"/>
    <col min="2" max="2" width="22.5546875" customWidth="1"/>
    <col min="3" max="3" width="12.5546875" customWidth="1"/>
    <col min="4" max="4" width="13.44140625" customWidth="1"/>
  </cols>
  <sheetData>
    <row r="1" spans="1:4" ht="25.05" customHeight="1" x14ac:dyDescent="0.3">
      <c r="A1" s="193" t="s">
        <v>208</v>
      </c>
      <c r="B1" s="193"/>
      <c r="C1" s="193"/>
      <c r="D1" s="193"/>
    </row>
    <row r="2" spans="1:4" x14ac:dyDescent="0.3">
      <c r="A2" s="57"/>
      <c r="B2" s="58"/>
      <c r="C2" s="194" t="s">
        <v>68</v>
      </c>
      <c r="D2" s="194"/>
    </row>
    <row r="3" spans="1:4" x14ac:dyDescent="0.3">
      <c r="A3" s="57"/>
      <c r="B3" s="58"/>
      <c r="C3" s="171">
        <v>44286</v>
      </c>
      <c r="D3" s="171">
        <v>44651</v>
      </c>
    </row>
    <row r="4" spans="1:4" x14ac:dyDescent="0.3">
      <c r="A4" s="59"/>
      <c r="B4" s="60"/>
      <c r="C4" s="172" t="s">
        <v>69</v>
      </c>
      <c r="D4" s="173" t="s">
        <v>69</v>
      </c>
    </row>
    <row r="5" spans="1:4" x14ac:dyDescent="0.3">
      <c r="A5" s="57">
        <v>1</v>
      </c>
      <c r="B5" s="58" t="s">
        <v>70</v>
      </c>
      <c r="C5" s="100">
        <v>5833</v>
      </c>
      <c r="D5" s="100">
        <f>C11</f>
        <v>6237</v>
      </c>
    </row>
    <row r="6" spans="1:4" x14ac:dyDescent="0.3">
      <c r="A6" s="57">
        <v>2</v>
      </c>
      <c r="B6" s="58" t="s">
        <v>71</v>
      </c>
      <c r="C6" s="101">
        <v>6309</v>
      </c>
      <c r="D6" s="101">
        <f>Receipts!K32</f>
        <v>8450</v>
      </c>
    </row>
    <row r="7" spans="1:4" x14ac:dyDescent="0.3">
      <c r="A7" s="57">
        <v>3</v>
      </c>
      <c r="B7" s="58" t="s">
        <v>72</v>
      </c>
      <c r="C7" s="101">
        <v>201</v>
      </c>
      <c r="D7" s="101">
        <f>Receipts!Q32</f>
        <v>474.13</v>
      </c>
    </row>
    <row r="8" spans="1:4" x14ac:dyDescent="0.3">
      <c r="A8" s="57">
        <v>4</v>
      </c>
      <c r="B8" s="58" t="s">
        <v>73</v>
      </c>
      <c r="C8" s="101">
        <v>2823</v>
      </c>
      <c r="D8" s="101">
        <f>Payments!M48</f>
        <v>3042.2</v>
      </c>
    </row>
    <row r="9" spans="1:4" ht="27" x14ac:dyDescent="0.3">
      <c r="A9" s="57">
        <v>5</v>
      </c>
      <c r="B9" s="58" t="s">
        <v>74</v>
      </c>
      <c r="C9" s="101">
        <v>0</v>
      </c>
      <c r="D9" s="101">
        <v>0</v>
      </c>
    </row>
    <row r="10" spans="1:4" x14ac:dyDescent="0.3">
      <c r="A10" s="57">
        <v>6</v>
      </c>
      <c r="B10" s="58" t="s">
        <v>75</v>
      </c>
      <c r="C10" s="101">
        <v>3283</v>
      </c>
      <c r="D10" s="101">
        <f>Payments!AD48</f>
        <v>5315.6699999999992</v>
      </c>
    </row>
    <row r="11" spans="1:4" ht="27" x14ac:dyDescent="0.3">
      <c r="A11" s="57">
        <v>7</v>
      </c>
      <c r="B11" s="58" t="s">
        <v>76</v>
      </c>
      <c r="C11" s="100">
        <v>6237</v>
      </c>
      <c r="D11" s="100">
        <f>D5+D6+D7-D8-D9-D10</f>
        <v>6803.2600000000011</v>
      </c>
    </row>
    <row r="12" spans="1:4" ht="27" x14ac:dyDescent="0.3">
      <c r="A12" s="57">
        <v>8</v>
      </c>
      <c r="B12" s="58" t="s">
        <v>77</v>
      </c>
      <c r="C12" s="100">
        <v>6237</v>
      </c>
      <c r="D12" s="100">
        <f>'Bank Recc'!D21</f>
        <v>10416.769999999999</v>
      </c>
    </row>
    <row r="13" spans="1:4" ht="40.200000000000003" x14ac:dyDescent="0.3">
      <c r="A13" s="57">
        <v>9</v>
      </c>
      <c r="B13" s="58" t="s">
        <v>78</v>
      </c>
      <c r="C13" s="101">
        <v>51101</v>
      </c>
      <c r="D13" s="101">
        <f>'Asset Register'!C56</f>
        <v>49832.49</v>
      </c>
    </row>
    <row r="14" spans="1:4" x14ac:dyDescent="0.3">
      <c r="A14" s="57">
        <v>10</v>
      </c>
      <c r="B14" s="58" t="s">
        <v>79</v>
      </c>
      <c r="C14" s="174">
        <v>0</v>
      </c>
      <c r="D14" s="174">
        <v>0</v>
      </c>
    </row>
    <row r="15" spans="1:4" ht="15" thickBot="1" x14ac:dyDescent="0.35">
      <c r="A15" s="61"/>
      <c r="B15" s="62"/>
      <c r="C15" s="63"/>
      <c r="D15" s="64"/>
    </row>
    <row r="16" spans="1:4" x14ac:dyDescent="0.3">
      <c r="A16" s="65"/>
      <c r="B16" s="65"/>
      <c r="C16" s="66"/>
      <c r="D16" s="67"/>
    </row>
    <row r="17" spans="1:4" x14ac:dyDescent="0.3">
      <c r="A17" s="65"/>
      <c r="B17" s="65"/>
      <c r="C17" s="68"/>
      <c r="D17" s="65"/>
    </row>
    <row r="18" spans="1:4" x14ac:dyDescent="0.3">
      <c r="B18" s="146"/>
    </row>
  </sheetData>
  <mergeCells count="2">
    <mergeCell ref="A1:D1"/>
    <mergeCell ref="C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6"/>
  <sheetViews>
    <sheetView topLeftCell="A56" workbookViewId="0">
      <selection activeCell="C79" sqref="C79"/>
    </sheetView>
  </sheetViews>
  <sheetFormatPr defaultRowHeight="14.4" x14ac:dyDescent="0.3"/>
  <cols>
    <col min="1" max="1" width="34.109375" bestFit="1" customWidth="1"/>
    <col min="2" max="2" width="26" customWidth="1"/>
    <col min="3" max="3" width="11.88671875" customWidth="1"/>
    <col min="4" max="4" width="10" bestFit="1" customWidth="1"/>
    <col min="5" max="5" width="11.109375" customWidth="1"/>
  </cols>
  <sheetData>
    <row r="1" spans="1:6" ht="15.6" x14ac:dyDescent="0.3">
      <c r="A1" s="121" t="s">
        <v>184</v>
      </c>
      <c r="C1" s="4"/>
      <c r="E1" s="15"/>
      <c r="F1" s="15"/>
    </row>
    <row r="2" spans="1:6" x14ac:dyDescent="0.3">
      <c r="C2" s="4"/>
      <c r="E2" s="15"/>
      <c r="F2" s="15"/>
    </row>
    <row r="3" spans="1:6" ht="31.2" x14ac:dyDescent="0.3">
      <c r="A3" s="122" t="s">
        <v>80</v>
      </c>
      <c r="B3" s="122" t="s">
        <v>104</v>
      </c>
      <c r="C3" s="123" t="s">
        <v>185</v>
      </c>
      <c r="D3" s="124"/>
      <c r="E3" s="125" t="s">
        <v>105</v>
      </c>
      <c r="F3" s="125"/>
    </row>
    <row r="4" spans="1:6" x14ac:dyDescent="0.3">
      <c r="A4" s="126" t="s">
        <v>106</v>
      </c>
      <c r="B4" s="127"/>
      <c r="C4" s="128"/>
      <c r="E4" s="15"/>
      <c r="F4" s="15"/>
    </row>
    <row r="5" spans="1:6" x14ac:dyDescent="0.3">
      <c r="A5" t="s">
        <v>107</v>
      </c>
      <c r="B5" t="s">
        <v>108</v>
      </c>
      <c r="C5" s="4">
        <v>7500</v>
      </c>
      <c r="E5" s="15">
        <v>2005</v>
      </c>
      <c r="F5" s="15"/>
    </row>
    <row r="6" spans="1:6" x14ac:dyDescent="0.3">
      <c r="A6" t="s">
        <v>109</v>
      </c>
      <c r="B6" t="s">
        <v>110</v>
      </c>
      <c r="C6" s="4">
        <v>1</v>
      </c>
      <c r="E6" s="15" t="s">
        <v>111</v>
      </c>
      <c r="F6" s="15"/>
    </row>
    <row r="7" spans="1:6" x14ac:dyDescent="0.3">
      <c r="B7" s="129" t="s">
        <v>112</v>
      </c>
      <c r="C7" s="130">
        <f>SUM(C5:C6)</f>
        <v>7501</v>
      </c>
      <c r="E7" s="15"/>
      <c r="F7" s="15"/>
    </row>
    <row r="8" spans="1:6" x14ac:dyDescent="0.3">
      <c r="A8" s="126" t="s">
        <v>113</v>
      </c>
      <c r="B8" s="127"/>
      <c r="C8" s="128"/>
      <c r="E8" s="15"/>
      <c r="F8" s="15"/>
    </row>
    <row r="9" spans="1:6" x14ac:dyDescent="0.3">
      <c r="A9" t="s">
        <v>114</v>
      </c>
      <c r="B9" t="s">
        <v>115</v>
      </c>
      <c r="C9" s="4">
        <v>42</v>
      </c>
      <c r="E9" s="131">
        <v>43376</v>
      </c>
      <c r="F9" s="131"/>
    </row>
    <row r="10" spans="1:6" x14ac:dyDescent="0.3">
      <c r="A10" t="s">
        <v>116</v>
      </c>
      <c r="B10" t="s">
        <v>115</v>
      </c>
      <c r="C10" s="4">
        <v>500</v>
      </c>
      <c r="E10" s="131">
        <v>43554</v>
      </c>
      <c r="F10" s="131"/>
    </row>
    <row r="11" spans="1:6" x14ac:dyDescent="0.3">
      <c r="A11" t="s">
        <v>120</v>
      </c>
      <c r="B11" t="s">
        <v>121</v>
      </c>
      <c r="C11" s="4">
        <v>99</v>
      </c>
      <c r="E11" s="131">
        <v>41131</v>
      </c>
      <c r="F11" s="131"/>
    </row>
    <row r="12" spans="1:6" x14ac:dyDescent="0.3">
      <c r="B12" s="129" t="s">
        <v>122</v>
      </c>
      <c r="C12" s="130">
        <f>SUM(C9:C11)</f>
        <v>641</v>
      </c>
      <c r="E12" s="15"/>
      <c r="F12" s="15"/>
    </row>
    <row r="13" spans="1:6" x14ac:dyDescent="0.3">
      <c r="A13" s="126" t="s">
        <v>123</v>
      </c>
      <c r="B13" s="127"/>
      <c r="C13" s="128"/>
      <c r="E13" s="15"/>
      <c r="F13" s="15"/>
    </row>
    <row r="14" spans="1:6" x14ac:dyDescent="0.3">
      <c r="A14" t="s">
        <v>124</v>
      </c>
      <c r="B14" t="s">
        <v>125</v>
      </c>
      <c r="C14" s="4">
        <v>108</v>
      </c>
      <c r="E14" s="131">
        <v>40874</v>
      </c>
      <c r="F14" s="131"/>
    </row>
    <row r="15" spans="1:6" x14ac:dyDescent="0.3">
      <c r="A15" t="s">
        <v>124</v>
      </c>
      <c r="B15" t="s">
        <v>126</v>
      </c>
      <c r="C15" s="4">
        <v>113</v>
      </c>
      <c r="E15" s="131">
        <v>41639</v>
      </c>
      <c r="F15" s="131"/>
    </row>
    <row r="16" spans="1:6" x14ac:dyDescent="0.3">
      <c r="A16" t="s">
        <v>124</v>
      </c>
      <c r="B16" t="s">
        <v>127</v>
      </c>
      <c r="C16" s="4">
        <v>80</v>
      </c>
      <c r="E16" s="132" t="s">
        <v>128</v>
      </c>
      <c r="F16" s="132"/>
    </row>
    <row r="17" spans="1:6" x14ac:dyDescent="0.3">
      <c r="A17" t="s">
        <v>124</v>
      </c>
      <c r="B17" t="s">
        <v>129</v>
      </c>
      <c r="C17" s="4">
        <v>113</v>
      </c>
      <c r="E17" s="131">
        <v>41365</v>
      </c>
      <c r="F17" s="131"/>
    </row>
    <row r="18" spans="1:6" x14ac:dyDescent="0.3">
      <c r="A18" t="s">
        <v>130</v>
      </c>
      <c r="B18" t="s">
        <v>131</v>
      </c>
      <c r="C18" s="4">
        <v>80</v>
      </c>
      <c r="E18" s="15" t="s">
        <v>132</v>
      </c>
      <c r="F18" s="15"/>
    </row>
    <row r="19" spans="1:6" x14ac:dyDescent="0.3">
      <c r="A19" t="s">
        <v>130</v>
      </c>
      <c r="B19" t="s">
        <v>133</v>
      </c>
      <c r="C19" s="4">
        <v>80</v>
      </c>
      <c r="E19" s="15" t="s">
        <v>132</v>
      </c>
      <c r="F19" s="15"/>
    </row>
    <row r="20" spans="1:6" x14ac:dyDescent="0.3">
      <c r="A20" t="s">
        <v>130</v>
      </c>
      <c r="B20" t="s">
        <v>134</v>
      </c>
      <c r="C20" s="4">
        <v>134</v>
      </c>
      <c r="E20" s="131">
        <v>40974</v>
      </c>
      <c r="F20" s="131"/>
    </row>
    <row r="21" spans="1:6" x14ac:dyDescent="0.3">
      <c r="A21" t="s">
        <v>135</v>
      </c>
      <c r="B21" t="s">
        <v>136</v>
      </c>
      <c r="C21" s="4">
        <v>500</v>
      </c>
      <c r="E21" s="15" t="s">
        <v>111</v>
      </c>
      <c r="F21" s="15"/>
    </row>
    <row r="22" spans="1:6" x14ac:dyDescent="0.3">
      <c r="A22" t="s">
        <v>137</v>
      </c>
      <c r="B22" t="s">
        <v>136</v>
      </c>
      <c r="C22" s="4">
        <v>300</v>
      </c>
      <c r="E22" s="15" t="s">
        <v>138</v>
      </c>
      <c r="F22" s="15"/>
    </row>
    <row r="23" spans="1:6" x14ac:dyDescent="0.3">
      <c r="A23" t="s">
        <v>139</v>
      </c>
      <c r="B23" t="s">
        <v>140</v>
      </c>
      <c r="C23" s="4">
        <v>100</v>
      </c>
      <c r="E23" s="15">
        <v>2003</v>
      </c>
      <c r="F23" s="15"/>
    </row>
    <row r="24" spans="1:6" x14ac:dyDescent="0.3">
      <c r="A24" t="s">
        <v>139</v>
      </c>
      <c r="B24" t="s">
        <v>141</v>
      </c>
      <c r="C24" s="4">
        <v>776</v>
      </c>
      <c r="E24" s="131">
        <v>38540</v>
      </c>
      <c r="F24" s="131"/>
    </row>
    <row r="25" spans="1:6" x14ac:dyDescent="0.3">
      <c r="A25" t="s">
        <v>139</v>
      </c>
      <c r="B25" t="s">
        <v>142</v>
      </c>
      <c r="C25" s="4">
        <v>100</v>
      </c>
      <c r="E25" s="15">
        <v>2003</v>
      </c>
      <c r="F25" s="15"/>
    </row>
    <row r="26" spans="1:6" x14ac:dyDescent="0.3">
      <c r="A26" t="s">
        <v>143</v>
      </c>
      <c r="B26" t="s">
        <v>131</v>
      </c>
      <c r="C26" s="4">
        <v>20</v>
      </c>
      <c r="E26" s="15" t="s">
        <v>144</v>
      </c>
      <c r="F26" s="15"/>
    </row>
    <row r="27" spans="1:6" x14ac:dyDescent="0.3">
      <c r="A27" t="s">
        <v>143</v>
      </c>
      <c r="B27" t="s">
        <v>145</v>
      </c>
      <c r="C27" s="4">
        <v>20</v>
      </c>
      <c r="E27" s="15" t="s">
        <v>144</v>
      </c>
      <c r="F27" s="15"/>
    </row>
    <row r="28" spans="1:6" x14ac:dyDescent="0.3">
      <c r="A28" t="s">
        <v>143</v>
      </c>
      <c r="B28" t="s">
        <v>141</v>
      </c>
      <c r="C28" s="4">
        <v>20</v>
      </c>
      <c r="E28" s="15" t="s">
        <v>144</v>
      </c>
      <c r="F28" s="15"/>
    </row>
    <row r="29" spans="1:6" x14ac:dyDescent="0.3">
      <c r="A29" t="s">
        <v>143</v>
      </c>
      <c r="B29" t="s">
        <v>146</v>
      </c>
      <c r="C29" s="4">
        <v>150</v>
      </c>
      <c r="E29" s="15" t="s">
        <v>111</v>
      </c>
      <c r="F29" s="15"/>
    </row>
    <row r="30" spans="1:6" x14ac:dyDescent="0.3">
      <c r="A30" t="s">
        <v>147</v>
      </c>
      <c r="B30" t="s">
        <v>148</v>
      </c>
      <c r="C30" s="4">
        <v>40</v>
      </c>
      <c r="E30" s="131">
        <v>41883</v>
      </c>
      <c r="F30" s="131"/>
    </row>
    <row r="31" spans="1:6" x14ac:dyDescent="0.3">
      <c r="A31" t="s">
        <v>143</v>
      </c>
      <c r="B31" t="s">
        <v>149</v>
      </c>
      <c r="C31" s="4">
        <v>150</v>
      </c>
      <c r="E31" s="15" t="s">
        <v>111</v>
      </c>
      <c r="F31" s="15"/>
    </row>
    <row r="32" spans="1:6" x14ac:dyDescent="0.3">
      <c r="B32" s="129" t="s">
        <v>150</v>
      </c>
      <c r="C32" s="133">
        <f>SUM(C14:C31)</f>
        <v>2884</v>
      </c>
      <c r="E32" s="15"/>
      <c r="F32" s="15"/>
    </row>
    <row r="33" spans="1:6" x14ac:dyDescent="0.3">
      <c r="A33" s="134" t="s">
        <v>151</v>
      </c>
      <c r="B33" s="135"/>
      <c r="C33" s="136"/>
      <c r="E33" s="15"/>
      <c r="F33" s="15"/>
    </row>
    <row r="34" spans="1:6" x14ac:dyDescent="0.3">
      <c r="A34" t="s">
        <v>152</v>
      </c>
      <c r="B34" t="s">
        <v>141</v>
      </c>
      <c r="C34" s="4">
        <v>100</v>
      </c>
      <c r="E34" s="15" t="s">
        <v>153</v>
      </c>
      <c r="F34" s="15"/>
    </row>
    <row r="35" spans="1:6" x14ac:dyDescent="0.3">
      <c r="A35" t="s">
        <v>154</v>
      </c>
      <c r="B35" t="s">
        <v>141</v>
      </c>
      <c r="C35" s="4">
        <v>200</v>
      </c>
      <c r="E35" s="15" t="s">
        <v>153</v>
      </c>
      <c r="F35" s="15"/>
    </row>
    <row r="36" spans="1:6" x14ac:dyDescent="0.3">
      <c r="B36" s="129" t="s">
        <v>155</v>
      </c>
      <c r="C36" s="133">
        <f>SUM(C34:C35)</f>
        <v>300</v>
      </c>
      <c r="E36" s="15"/>
      <c r="F36" s="15"/>
    </row>
    <row r="37" spans="1:6" x14ac:dyDescent="0.3">
      <c r="A37" s="137" t="s">
        <v>156</v>
      </c>
      <c r="B37" s="138"/>
      <c r="C37" s="139"/>
      <c r="E37" s="15"/>
      <c r="F37" s="15"/>
    </row>
    <row r="38" spans="1:6" x14ac:dyDescent="0.3">
      <c r="A38" t="s">
        <v>101</v>
      </c>
      <c r="B38" s="15" t="s">
        <v>157</v>
      </c>
      <c r="C38" s="4">
        <v>1682.99</v>
      </c>
      <c r="E38" s="131">
        <v>43661</v>
      </c>
      <c r="F38" s="131" t="s">
        <v>119</v>
      </c>
    </row>
    <row r="39" spans="1:6" x14ac:dyDescent="0.3">
      <c r="B39" s="129" t="s">
        <v>158</v>
      </c>
      <c r="C39" s="133">
        <v>1682.99</v>
      </c>
      <c r="E39" s="15"/>
      <c r="F39" s="15"/>
    </row>
    <row r="40" spans="1:6" x14ac:dyDescent="0.3">
      <c r="A40" s="134" t="s">
        <v>159</v>
      </c>
      <c r="B40" s="135"/>
      <c r="C40" s="136"/>
      <c r="E40" s="15"/>
      <c r="F40" s="15"/>
    </row>
    <row r="41" spans="1:6" x14ac:dyDescent="0.3">
      <c r="A41" t="s">
        <v>160</v>
      </c>
      <c r="B41" t="s">
        <v>141</v>
      </c>
      <c r="C41" s="4">
        <v>300</v>
      </c>
      <c r="E41" s="15" t="s">
        <v>111</v>
      </c>
      <c r="F41" s="15"/>
    </row>
    <row r="42" spans="1:6" x14ac:dyDescent="0.3">
      <c r="A42" t="s">
        <v>161</v>
      </c>
      <c r="B42" t="s">
        <v>141</v>
      </c>
      <c r="C42" s="4">
        <v>1750</v>
      </c>
      <c r="E42" s="15" t="s">
        <v>111</v>
      </c>
      <c r="F42" s="15"/>
    </row>
    <row r="43" spans="1:6" x14ac:dyDescent="0.3">
      <c r="A43" t="s">
        <v>162</v>
      </c>
      <c r="B43" t="s">
        <v>141</v>
      </c>
      <c r="C43" s="4">
        <v>3000</v>
      </c>
      <c r="E43" s="132">
        <v>43009</v>
      </c>
      <c r="F43" s="132"/>
    </row>
    <row r="44" spans="1:6" x14ac:dyDescent="0.3">
      <c r="A44" t="s">
        <v>163</v>
      </c>
      <c r="B44" t="s">
        <v>141</v>
      </c>
      <c r="C44" s="4">
        <v>4519</v>
      </c>
      <c r="E44" s="132">
        <v>43009</v>
      </c>
      <c r="F44" s="132"/>
    </row>
    <row r="45" spans="1:6" x14ac:dyDescent="0.3">
      <c r="A45" t="s">
        <v>164</v>
      </c>
      <c r="B45" t="s">
        <v>141</v>
      </c>
      <c r="C45" s="4">
        <v>4115</v>
      </c>
      <c r="E45" s="132">
        <v>43009</v>
      </c>
      <c r="F45" s="132"/>
    </row>
    <row r="46" spans="1:6" x14ac:dyDescent="0.3">
      <c r="A46" t="s">
        <v>165</v>
      </c>
      <c r="B46" t="s">
        <v>141</v>
      </c>
      <c r="C46" s="4">
        <v>4770</v>
      </c>
      <c r="E46" s="132">
        <v>43009</v>
      </c>
      <c r="F46" s="132"/>
    </row>
    <row r="47" spans="1:6" x14ac:dyDescent="0.3">
      <c r="A47" t="s">
        <v>166</v>
      </c>
      <c r="B47" t="s">
        <v>141</v>
      </c>
      <c r="C47" s="4">
        <v>2522.5</v>
      </c>
      <c r="E47" s="132">
        <v>43009</v>
      </c>
      <c r="F47" s="132"/>
    </row>
    <row r="48" spans="1:6" x14ac:dyDescent="0.3">
      <c r="A48" t="s">
        <v>167</v>
      </c>
      <c r="B48" t="s">
        <v>141</v>
      </c>
      <c r="C48" s="4">
        <v>3486</v>
      </c>
      <c r="E48" s="132">
        <v>43009</v>
      </c>
      <c r="F48" s="132"/>
    </row>
    <row r="49" spans="1:6" x14ac:dyDescent="0.3">
      <c r="B49" s="129" t="s">
        <v>168</v>
      </c>
      <c r="C49" s="140">
        <f>SUM(C41:C48)</f>
        <v>24462.5</v>
      </c>
      <c r="E49" s="15"/>
      <c r="F49" s="15"/>
    </row>
    <row r="50" spans="1:6" x14ac:dyDescent="0.3">
      <c r="A50" s="134" t="s">
        <v>169</v>
      </c>
      <c r="B50" s="135"/>
      <c r="C50" s="136"/>
      <c r="E50" s="15"/>
      <c r="F50" s="15"/>
    </row>
    <row r="51" spans="1:6" x14ac:dyDescent="0.3">
      <c r="A51" t="s">
        <v>170</v>
      </c>
      <c r="B51" t="s">
        <v>171</v>
      </c>
      <c r="C51" s="4">
        <v>12360</v>
      </c>
      <c r="E51" s="15">
        <v>1920</v>
      </c>
      <c r="F51" s="15"/>
    </row>
    <row r="52" spans="1:6" x14ac:dyDescent="0.3">
      <c r="A52" t="s">
        <v>170</v>
      </c>
      <c r="B52" t="s">
        <v>172</v>
      </c>
      <c r="C52" s="4">
        <v>1</v>
      </c>
      <c r="E52" s="15">
        <v>1920</v>
      </c>
      <c r="F52" s="15"/>
    </row>
    <row r="53" spans="1:6" x14ac:dyDescent="0.3">
      <c r="B53" s="129" t="s">
        <v>173</v>
      </c>
      <c r="C53" s="133">
        <v>12361</v>
      </c>
      <c r="E53" s="15"/>
      <c r="F53" s="15"/>
    </row>
    <row r="54" spans="1:6" x14ac:dyDescent="0.3">
      <c r="A54" s="134" t="s">
        <v>174</v>
      </c>
      <c r="B54" s="135"/>
      <c r="C54" s="136"/>
      <c r="E54" s="15"/>
      <c r="F54" s="15"/>
    </row>
    <row r="55" spans="1:6" x14ac:dyDescent="0.3">
      <c r="A55" s="134" t="s">
        <v>176</v>
      </c>
      <c r="B55" s="135"/>
      <c r="C55" s="136"/>
      <c r="E55" s="15"/>
      <c r="F55" s="15"/>
    </row>
    <row r="56" spans="1:6" s="150" customFormat="1" x14ac:dyDescent="0.3">
      <c r="A56" s="154" t="s">
        <v>177</v>
      </c>
      <c r="B56" s="152"/>
      <c r="C56" s="153">
        <f>SUM(C53+C49+C39+C32+C36+C12+C7)</f>
        <v>49832.49</v>
      </c>
      <c r="E56" s="151"/>
      <c r="F56" s="151"/>
    </row>
    <row r="57" spans="1:6" x14ac:dyDescent="0.3">
      <c r="C57" s="4"/>
      <c r="E57" s="15"/>
      <c r="F57" s="15"/>
    </row>
    <row r="58" spans="1:6" x14ac:dyDescent="0.3">
      <c r="A58" s="141" t="s">
        <v>178</v>
      </c>
      <c r="B58" s="142"/>
      <c r="C58" s="143"/>
      <c r="E58" s="15"/>
      <c r="F58" s="15"/>
    </row>
    <row r="59" spans="1:6" x14ac:dyDescent="0.3">
      <c r="A59" s="144" t="s">
        <v>80</v>
      </c>
      <c r="B59" s="144" t="s">
        <v>179</v>
      </c>
      <c r="C59" s="145" t="s">
        <v>180</v>
      </c>
      <c r="E59" s="15"/>
      <c r="F59" s="15"/>
    </row>
    <row r="60" spans="1:6" x14ac:dyDescent="0.3">
      <c r="A60" s="146" t="s">
        <v>175</v>
      </c>
      <c r="B60" s="147">
        <v>43896</v>
      </c>
      <c r="C60" s="148">
        <v>800</v>
      </c>
      <c r="D60" s="146"/>
      <c r="E60" s="149"/>
      <c r="F60" s="149"/>
    </row>
    <row r="61" spans="1:6" x14ac:dyDescent="0.3">
      <c r="A61" t="s">
        <v>181</v>
      </c>
      <c r="B61" s="131">
        <v>43554</v>
      </c>
      <c r="C61" s="4">
        <v>430</v>
      </c>
      <c r="E61" s="15"/>
      <c r="F61" s="15"/>
    </row>
    <row r="62" spans="1:6" x14ac:dyDescent="0.3">
      <c r="A62" t="s">
        <v>182</v>
      </c>
      <c r="B62" s="131">
        <v>43554</v>
      </c>
      <c r="C62" s="4">
        <v>80</v>
      </c>
      <c r="E62" s="15"/>
      <c r="F62" s="15"/>
    </row>
    <row r="63" spans="1:6" x14ac:dyDescent="0.3">
      <c r="A63" t="s">
        <v>114</v>
      </c>
      <c r="B63" s="131">
        <v>43376</v>
      </c>
      <c r="C63" s="4">
        <v>33</v>
      </c>
      <c r="E63" s="15"/>
      <c r="F63" s="15"/>
    </row>
    <row r="64" spans="1:6" x14ac:dyDescent="0.3">
      <c r="A64" t="s">
        <v>183</v>
      </c>
      <c r="B64" s="131">
        <v>43454</v>
      </c>
      <c r="C64" s="4">
        <v>563</v>
      </c>
      <c r="E64" s="15"/>
      <c r="F64" s="15"/>
    </row>
    <row r="65" spans="1:6" x14ac:dyDescent="0.3">
      <c r="A65" t="s">
        <v>117</v>
      </c>
      <c r="B65" s="131">
        <v>45056</v>
      </c>
      <c r="C65" s="4">
        <v>15</v>
      </c>
      <c r="E65" s="15"/>
      <c r="F65" s="15"/>
    </row>
    <row r="66" spans="1:6" x14ac:dyDescent="0.3">
      <c r="A66" t="s">
        <v>287</v>
      </c>
      <c r="B66" s="131">
        <v>45056</v>
      </c>
      <c r="C66" s="186">
        <v>800</v>
      </c>
    </row>
    <row r="67" spans="1:6" x14ac:dyDescent="0.3">
      <c r="A67" t="s">
        <v>288</v>
      </c>
      <c r="B67" s="131">
        <v>45056</v>
      </c>
      <c r="C67" s="186">
        <v>400</v>
      </c>
    </row>
    <row r="68" spans="1:6" x14ac:dyDescent="0.3">
      <c r="A68" t="s">
        <v>118</v>
      </c>
      <c r="B68" s="131">
        <v>45056</v>
      </c>
      <c r="C68" s="186">
        <v>53.75</v>
      </c>
    </row>
    <row r="72" spans="1:6" x14ac:dyDescent="0.3">
      <c r="A72" s="88" t="s">
        <v>290</v>
      </c>
    </row>
    <row r="73" spans="1:6" x14ac:dyDescent="0.3">
      <c r="A73" s="88" t="s">
        <v>291</v>
      </c>
      <c r="B73" s="88" t="s">
        <v>292</v>
      </c>
    </row>
    <row r="74" spans="1:6" x14ac:dyDescent="0.3">
      <c r="A74" s="15">
        <v>2006</v>
      </c>
      <c r="B74" t="s">
        <v>293</v>
      </c>
    </row>
    <row r="75" spans="1:6" x14ac:dyDescent="0.3">
      <c r="A75" t="s">
        <v>294</v>
      </c>
      <c r="B75" t="s">
        <v>295</v>
      </c>
    </row>
    <row r="76" spans="1:6" x14ac:dyDescent="0.3">
      <c r="A76" s="15">
        <v>1997</v>
      </c>
      <c r="B76" t="s">
        <v>296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4B87-50FE-419C-8DF7-D5E93A7636AF}">
  <dimension ref="A1:E37"/>
  <sheetViews>
    <sheetView workbookViewId="0">
      <selection activeCell="E17" sqref="E17"/>
    </sheetView>
  </sheetViews>
  <sheetFormatPr defaultRowHeight="14.4" x14ac:dyDescent="0.3"/>
  <cols>
    <col min="1" max="1" width="15.88671875" customWidth="1"/>
    <col min="2" max="2" width="18.6640625" customWidth="1"/>
    <col min="3" max="3" width="21" customWidth="1"/>
    <col min="4" max="4" width="38.21875" customWidth="1"/>
    <col min="5" max="5" width="14.109375" customWidth="1"/>
  </cols>
  <sheetData>
    <row r="1" spans="1:5" ht="15.6" x14ac:dyDescent="0.3">
      <c r="A1" s="124" t="s">
        <v>82</v>
      </c>
      <c r="B1" s="124"/>
      <c r="C1" s="124"/>
      <c r="D1" s="124"/>
      <c r="E1" s="124"/>
    </row>
    <row r="2" spans="1:5" ht="15.6" x14ac:dyDescent="0.3">
      <c r="A2" s="124" t="s">
        <v>186</v>
      </c>
      <c r="B2" s="124"/>
      <c r="C2" s="124"/>
      <c r="D2" s="124"/>
      <c r="E2" s="124"/>
    </row>
    <row r="3" spans="1:5" ht="15.6" x14ac:dyDescent="0.3">
      <c r="A3" s="124" t="s">
        <v>187</v>
      </c>
      <c r="B3" s="124"/>
      <c r="C3" s="124"/>
      <c r="D3" s="124"/>
      <c r="E3" s="124"/>
    </row>
    <row r="4" spans="1:5" ht="15.6" x14ac:dyDescent="0.3">
      <c r="A4" s="124" t="s">
        <v>188</v>
      </c>
      <c r="B4" s="124"/>
      <c r="C4" s="124"/>
      <c r="D4" s="124"/>
      <c r="E4" s="124"/>
    </row>
    <row r="5" spans="1:5" ht="15.6" x14ac:dyDescent="0.3">
      <c r="A5" s="124"/>
      <c r="B5" s="124"/>
      <c r="C5" s="124"/>
      <c r="D5" s="124"/>
      <c r="E5" s="124"/>
    </row>
    <row r="6" spans="1:5" s="146" customFormat="1" ht="31.2" x14ac:dyDescent="0.3">
      <c r="A6" s="175" t="s">
        <v>189</v>
      </c>
      <c r="B6" s="176" t="s">
        <v>190</v>
      </c>
      <c r="C6" s="176" t="s">
        <v>191</v>
      </c>
      <c r="D6" s="175" t="s">
        <v>192</v>
      </c>
      <c r="E6" s="175" t="s">
        <v>193</v>
      </c>
    </row>
    <row r="7" spans="1:5" ht="15.6" x14ac:dyDescent="0.3">
      <c r="A7" s="155"/>
      <c r="B7" s="156"/>
      <c r="C7" s="156"/>
      <c r="D7" s="124"/>
      <c r="E7" s="124"/>
    </row>
    <row r="8" spans="1:5" ht="15.6" x14ac:dyDescent="0.3">
      <c r="A8" s="155" t="s">
        <v>289</v>
      </c>
      <c r="B8" s="156"/>
      <c r="C8" s="156"/>
      <c r="D8" s="124"/>
      <c r="E8" s="157"/>
    </row>
    <row r="9" spans="1:5" ht="15.6" x14ac:dyDescent="0.3">
      <c r="A9" s="155"/>
      <c r="B9" s="124"/>
      <c r="C9" s="124"/>
      <c r="D9" s="124"/>
      <c r="E9" s="157"/>
    </row>
    <row r="10" spans="1:5" ht="15.6" x14ac:dyDescent="0.3">
      <c r="A10" s="155"/>
      <c r="B10" s="124"/>
      <c r="C10" s="124"/>
      <c r="D10" s="124"/>
      <c r="E10" s="157"/>
    </row>
    <row r="11" spans="1:5" ht="15.6" x14ac:dyDescent="0.3">
      <c r="A11" s="155"/>
      <c r="B11" s="124"/>
      <c r="C11" s="124"/>
      <c r="D11" s="124"/>
      <c r="E11" s="157"/>
    </row>
    <row r="12" spans="1:5" ht="15.6" x14ac:dyDescent="0.3">
      <c r="A12" s="155"/>
      <c r="B12" s="124"/>
      <c r="C12" s="124"/>
      <c r="D12" s="124"/>
      <c r="E12" s="158"/>
    </row>
    <row r="13" spans="1:5" ht="15.6" x14ac:dyDescent="0.3">
      <c r="A13" s="155"/>
      <c r="B13" s="124"/>
      <c r="C13" s="124"/>
      <c r="D13" s="124"/>
      <c r="E13" s="158"/>
    </row>
    <row r="14" spans="1:5" ht="15.6" x14ac:dyDescent="0.3">
      <c r="A14" s="155"/>
      <c r="B14" s="124"/>
      <c r="C14" s="124"/>
      <c r="D14" s="124"/>
      <c r="E14" s="158"/>
    </row>
    <row r="15" spans="1:5" ht="15.6" x14ac:dyDescent="0.3">
      <c r="A15" s="155"/>
      <c r="B15" s="124"/>
      <c r="C15" s="124"/>
      <c r="D15" s="124"/>
      <c r="E15" s="157"/>
    </row>
    <row r="16" spans="1:5" ht="15.6" x14ac:dyDescent="0.3">
      <c r="A16" s="155"/>
      <c r="B16" s="124"/>
      <c r="C16" s="124"/>
      <c r="D16" s="124"/>
      <c r="E16" s="157"/>
    </row>
    <row r="17" spans="1:5" ht="15.6" x14ac:dyDescent="0.3">
      <c r="A17" s="155"/>
      <c r="B17" s="124"/>
      <c r="C17" s="124"/>
      <c r="D17" s="124"/>
      <c r="E17" s="157" t="s">
        <v>210</v>
      </c>
    </row>
    <row r="18" spans="1:5" ht="15.6" x14ac:dyDescent="0.3">
      <c r="A18" s="155"/>
      <c r="B18" s="124"/>
      <c r="C18" s="124"/>
      <c r="D18" s="124"/>
      <c r="E18" s="157"/>
    </row>
    <row r="19" spans="1:5" ht="15.6" x14ac:dyDescent="0.3">
      <c r="A19" s="155"/>
      <c r="B19" s="124"/>
      <c r="C19" s="124"/>
      <c r="D19" s="124"/>
      <c r="E19" s="157"/>
    </row>
    <row r="20" spans="1:5" ht="15.6" x14ac:dyDescent="0.3">
      <c r="A20" s="159"/>
      <c r="B20" s="124"/>
      <c r="C20" s="124"/>
      <c r="D20" s="124"/>
      <c r="E20" s="157"/>
    </row>
    <row r="21" spans="1:5" ht="15.6" x14ac:dyDescent="0.3">
      <c r="A21" s="159"/>
      <c r="B21" s="124"/>
      <c r="C21" s="124"/>
      <c r="D21" s="124"/>
      <c r="E21" s="157"/>
    </row>
    <row r="22" spans="1:5" ht="15.6" x14ac:dyDescent="0.3">
      <c r="A22" s="155"/>
      <c r="B22" s="124"/>
      <c r="C22" s="124"/>
      <c r="D22" s="124"/>
      <c r="E22" s="157"/>
    </row>
    <row r="23" spans="1:5" ht="15.6" x14ac:dyDescent="0.3">
      <c r="A23" s="155"/>
      <c r="B23" s="124"/>
      <c r="C23" s="124"/>
      <c r="D23" s="124"/>
      <c r="E23" s="157"/>
    </row>
    <row r="24" spans="1:5" ht="15.6" x14ac:dyDescent="0.3">
      <c r="A24" s="155"/>
      <c r="B24" s="124"/>
      <c r="C24" s="124"/>
      <c r="D24" s="124"/>
      <c r="E24" s="157"/>
    </row>
    <row r="25" spans="1:5" ht="15.6" x14ac:dyDescent="0.3">
      <c r="A25" s="155"/>
      <c r="B25" s="124"/>
      <c r="C25" s="124"/>
      <c r="D25" s="124"/>
      <c r="E25" s="157"/>
    </row>
    <row r="26" spans="1:5" ht="15.6" x14ac:dyDescent="0.3">
      <c r="A26" s="155"/>
      <c r="B26" s="124"/>
      <c r="C26" s="124"/>
      <c r="D26" s="124"/>
      <c r="E26" s="157"/>
    </row>
    <row r="27" spans="1:5" ht="15.6" x14ac:dyDescent="0.3">
      <c r="A27" s="155"/>
      <c r="B27" s="124"/>
      <c r="C27" s="124"/>
      <c r="D27" s="124"/>
      <c r="E27" s="157"/>
    </row>
    <row r="28" spans="1:5" ht="15.6" x14ac:dyDescent="0.3">
      <c r="A28" s="155"/>
      <c r="B28" s="124"/>
      <c r="C28" s="124"/>
      <c r="D28" s="124"/>
      <c r="E28" s="157"/>
    </row>
    <row r="29" spans="1:5" ht="15.6" x14ac:dyDescent="0.3">
      <c r="A29" s="155"/>
      <c r="B29" s="124"/>
      <c r="C29" s="124"/>
      <c r="D29" s="124"/>
      <c r="E29" s="157"/>
    </row>
    <row r="30" spans="1:5" ht="15.6" x14ac:dyDescent="0.3">
      <c r="A30" s="155"/>
      <c r="B30" s="124"/>
      <c r="C30" s="124"/>
      <c r="D30" s="124"/>
      <c r="E30" s="157"/>
    </row>
    <row r="31" spans="1:5" ht="15.6" x14ac:dyDescent="0.3">
      <c r="A31" s="155"/>
      <c r="B31" s="124"/>
      <c r="C31" s="124"/>
      <c r="D31" s="124"/>
      <c r="E31" s="157"/>
    </row>
    <row r="32" spans="1:5" ht="15.6" x14ac:dyDescent="0.3">
      <c r="A32" s="155"/>
      <c r="B32" s="124"/>
      <c r="C32" s="124"/>
      <c r="D32" s="124"/>
      <c r="E32" s="157"/>
    </row>
    <row r="33" spans="1:5" ht="15.6" x14ac:dyDescent="0.3">
      <c r="A33" s="155"/>
      <c r="B33" s="124"/>
      <c r="C33" s="124"/>
      <c r="D33" s="124"/>
      <c r="E33" s="157"/>
    </row>
    <row r="34" spans="1:5" ht="15.6" x14ac:dyDescent="0.3">
      <c r="A34" s="155"/>
      <c r="B34" s="124"/>
      <c r="C34" s="124"/>
      <c r="D34" s="121" t="s">
        <v>194</v>
      </c>
      <c r="E34" s="160">
        <f>SUM(E7:E33)</f>
        <v>0</v>
      </c>
    </row>
    <row r="35" spans="1:5" ht="15.6" x14ac:dyDescent="0.3">
      <c r="A35" s="155"/>
      <c r="B35" s="124"/>
      <c r="C35" s="124"/>
      <c r="D35" s="124"/>
      <c r="E35" s="157"/>
    </row>
    <row r="36" spans="1:5" ht="15.6" x14ac:dyDescent="0.3">
      <c r="A36" s="155"/>
      <c r="B36" s="124"/>
      <c r="C36" s="124"/>
      <c r="D36" s="124"/>
      <c r="E36" s="157"/>
    </row>
    <row r="37" spans="1:5" x14ac:dyDescent="0.3">
      <c r="D37" t="s">
        <v>195</v>
      </c>
      <c r="E37" s="161">
        <f>Payments!F46</f>
        <v>279.72999999999996</v>
      </c>
    </row>
  </sheetData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7A0D-A938-40BD-BEE2-0D7E6E3DF9D5}">
  <dimension ref="A1:D12"/>
  <sheetViews>
    <sheetView workbookViewId="0">
      <selection activeCell="E16" sqref="E16"/>
    </sheetView>
  </sheetViews>
  <sheetFormatPr defaultRowHeight="14.4" x14ac:dyDescent="0.3"/>
  <cols>
    <col min="1" max="1" width="7.6640625" customWidth="1"/>
    <col min="2" max="2" width="20.33203125" bestFit="1" customWidth="1"/>
    <col min="4" max="4" width="10.109375" bestFit="1" customWidth="1"/>
  </cols>
  <sheetData>
    <row r="1" spans="1:4" s="183" customFormat="1" x14ac:dyDescent="0.3">
      <c r="C1" s="183">
        <v>2022</v>
      </c>
      <c r="D1" s="183">
        <v>2023</v>
      </c>
    </row>
    <row r="2" spans="1:4" x14ac:dyDescent="0.3">
      <c r="A2" t="s">
        <v>271</v>
      </c>
      <c r="B2" t="s">
        <v>272</v>
      </c>
      <c r="C2">
        <v>6237</v>
      </c>
      <c r="D2">
        <v>9851</v>
      </c>
    </row>
    <row r="3" spans="1:4" x14ac:dyDescent="0.3">
      <c r="A3" t="s">
        <v>18</v>
      </c>
      <c r="B3" t="s">
        <v>10</v>
      </c>
      <c r="C3">
        <v>7474</v>
      </c>
      <c r="D3">
        <v>8450</v>
      </c>
    </row>
    <row r="4" spans="1:4" x14ac:dyDescent="0.3">
      <c r="A4" t="s">
        <v>19</v>
      </c>
      <c r="B4" t="s">
        <v>273</v>
      </c>
      <c r="C4">
        <v>484</v>
      </c>
      <c r="D4">
        <v>474</v>
      </c>
    </row>
    <row r="5" spans="1:4" x14ac:dyDescent="0.3">
      <c r="A5" t="s">
        <v>34</v>
      </c>
      <c r="B5" t="s">
        <v>274</v>
      </c>
      <c r="C5">
        <v>2146</v>
      </c>
      <c r="D5">
        <v>2687</v>
      </c>
    </row>
    <row r="6" spans="1:4" x14ac:dyDescent="0.3">
      <c r="A6" t="s">
        <v>275</v>
      </c>
      <c r="B6" t="s">
        <v>276</v>
      </c>
      <c r="C6">
        <v>0</v>
      </c>
      <c r="D6">
        <v>0</v>
      </c>
    </row>
    <row r="7" spans="1:4" x14ac:dyDescent="0.3">
      <c r="A7" t="s">
        <v>35</v>
      </c>
      <c r="B7" t="s">
        <v>277</v>
      </c>
      <c r="C7">
        <v>2199</v>
      </c>
      <c r="D7">
        <v>5671</v>
      </c>
    </row>
    <row r="8" spans="1:4" x14ac:dyDescent="0.3">
      <c r="A8" t="s">
        <v>278</v>
      </c>
      <c r="B8" t="s">
        <v>279</v>
      </c>
      <c r="C8">
        <v>9851</v>
      </c>
      <c r="D8">
        <f>SUM(D2:D4)-SUM(D5:D7)</f>
        <v>10417</v>
      </c>
    </row>
    <row r="10" spans="1:4" x14ac:dyDescent="0.3">
      <c r="A10" t="s">
        <v>280</v>
      </c>
      <c r="B10" t="s">
        <v>283</v>
      </c>
      <c r="C10">
        <v>9851</v>
      </c>
      <c r="D10">
        <v>10417</v>
      </c>
    </row>
    <row r="11" spans="1:4" x14ac:dyDescent="0.3">
      <c r="A11" t="s">
        <v>281</v>
      </c>
      <c r="B11" t="s">
        <v>284</v>
      </c>
      <c r="C11">
        <v>51101</v>
      </c>
      <c r="D11" s="153">
        <v>49832.49</v>
      </c>
    </row>
    <row r="12" spans="1:4" x14ac:dyDescent="0.3">
      <c r="A12" t="s">
        <v>282</v>
      </c>
      <c r="B12" t="s">
        <v>285</v>
      </c>
      <c r="C12">
        <v>0</v>
      </c>
      <c r="D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Receipts</vt:lpstr>
      <vt:lpstr>Payments</vt:lpstr>
      <vt:lpstr>Bank Recc</vt:lpstr>
      <vt:lpstr>Accounts</vt:lpstr>
      <vt:lpstr>Variences</vt:lpstr>
      <vt:lpstr>Annual Return</vt:lpstr>
      <vt:lpstr>Asset Register</vt:lpstr>
      <vt:lpstr>VAT Return</vt:lpstr>
      <vt:lpstr>AGAR</vt:lpstr>
      <vt:lpstr>Accounts!Print_Area</vt:lpstr>
      <vt:lpstr>'Annual Return'!Print_Area</vt:lpstr>
      <vt:lpstr>'Bank Recc'!Print_Area</vt:lpstr>
      <vt:lpstr>Payments!Print_Area</vt:lpstr>
      <vt:lpstr>Receipts!Print_Area</vt:lpstr>
      <vt:lpstr>'VAT Return'!Print_Area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Tas PC</dc:creator>
  <cp:keywords/>
  <dc:description/>
  <cp:lastModifiedBy>Carla Petersen</cp:lastModifiedBy>
  <cp:revision/>
  <cp:lastPrinted>2021-03-31T09:57:16Z</cp:lastPrinted>
  <dcterms:created xsi:type="dcterms:W3CDTF">2012-08-13T19:33:46Z</dcterms:created>
  <dcterms:modified xsi:type="dcterms:W3CDTF">2023-05-22T08:27:21Z</dcterms:modified>
  <cp:category/>
  <cp:contentStatus/>
</cp:coreProperties>
</file>